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966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4519"/>
</workbook>
</file>

<file path=xl/calcChain.xml><?xml version="1.0" encoding="utf-8"?>
<calcChain xmlns="http://schemas.openxmlformats.org/spreadsheetml/2006/main">
  <c r="AS51" i="2"/>
  <c r="BD47"/>
  <c r="AS47"/>
  <c r="BD20"/>
  <c r="AS20"/>
  <c r="AS19"/>
  <c r="BD15"/>
  <c r="AS15"/>
  <c r="BD13"/>
  <c r="AS13"/>
  <c r="BD11"/>
  <c r="AS11"/>
  <c r="AT48"/>
  <c r="AA48"/>
  <c r="BD27"/>
  <c r="AT27"/>
  <c r="AS27"/>
  <c r="AA27"/>
  <c r="BD25"/>
  <c r="AT25"/>
  <c r="AS25"/>
  <c r="AA25"/>
  <c r="BD18"/>
  <c r="AS9"/>
  <c r="BD37"/>
  <c r="BC37"/>
  <c r="BB37"/>
  <c r="BA37"/>
  <c r="AZ37"/>
  <c r="AY37"/>
  <c r="AX37"/>
  <c r="AW37"/>
  <c r="AV37"/>
  <c r="AU37"/>
  <c r="AT37"/>
  <c r="AS37"/>
  <c r="AA37"/>
  <c r="BD29"/>
  <c r="BC29"/>
  <c r="BB29"/>
  <c r="BA29"/>
  <c r="AZ29"/>
  <c r="AY29"/>
  <c r="AX29"/>
  <c r="AW29"/>
  <c r="AV29"/>
  <c r="AU29"/>
  <c r="AT29"/>
  <c r="AS29"/>
  <c r="AA29"/>
  <c r="BC27"/>
  <c r="BB27"/>
  <c r="BA27"/>
  <c r="AZ27"/>
  <c r="AY27"/>
  <c r="AX27"/>
  <c r="AW27"/>
  <c r="AV27"/>
  <c r="AU27"/>
  <c r="BC25"/>
  <c r="BB25"/>
  <c r="BA25"/>
  <c r="AZ25"/>
  <c r="AY25"/>
  <c r="AX25"/>
  <c r="AW25"/>
  <c r="AV25"/>
  <c r="AU25"/>
  <c r="BD22"/>
  <c r="BC22"/>
  <c r="BB22"/>
  <c r="BA22"/>
  <c r="AZ22"/>
  <c r="AY22"/>
  <c r="AX22"/>
  <c r="AW22"/>
  <c r="AV22"/>
  <c r="AU22"/>
  <c r="AT22"/>
  <c r="AS22"/>
  <c r="AA22"/>
  <c r="BC18"/>
  <c r="BB18"/>
  <c r="BA18"/>
  <c r="AZ18"/>
  <c r="AY18"/>
  <c r="AX18"/>
  <c r="AW18"/>
  <c r="AV18"/>
  <c r="AU18"/>
  <c r="AT18"/>
  <c r="AA18"/>
  <c r="BD9"/>
  <c r="BC9"/>
  <c r="BB9"/>
  <c r="BA9"/>
  <c r="AZ9"/>
  <c r="AY9"/>
  <c r="AX9"/>
  <c r="AW9"/>
  <c r="AV9"/>
  <c r="AU9"/>
  <c r="AT9"/>
  <c r="AA9"/>
  <c r="AS18" l="1"/>
  <c r="AS48" s="1"/>
  <c r="AS50" s="1"/>
  <c r="BD48"/>
  <c r="BD50" s="1"/>
  <c r="BC48"/>
  <c r="BC50" s="1"/>
  <c r="AU48"/>
  <c r="AU50" s="1"/>
  <c r="AA50"/>
  <c r="AA51" s="1"/>
  <c r="AW48"/>
  <c r="AW50" s="1"/>
  <c r="AV48"/>
  <c r="AV50" s="1"/>
  <c r="AT50"/>
  <c r="BA48"/>
  <c r="BA50" s="1"/>
  <c r="AZ48"/>
  <c r="AZ50" s="1"/>
  <c r="AY48"/>
  <c r="AY50" s="1"/>
  <c r="AX48"/>
  <c r="AX50" s="1"/>
  <c r="BB48"/>
  <c r="BB50" s="1"/>
  <c r="BC51"/>
  <c r="AU51" l="1"/>
  <c r="AZ51"/>
  <c r="BA51"/>
  <c r="AW51"/>
  <c r="AV51"/>
  <c r="AT51"/>
  <c r="AX51"/>
  <c r="AY51"/>
  <c r="BB51"/>
  <c r="BF48"/>
  <c r="BE48"/>
  <c r="BD51"/>
  <c r="BF50"/>
  <c r="BE50"/>
  <c r="BF49"/>
  <c r="BE49"/>
  <c r="BF47"/>
  <c r="BE47"/>
  <c r="BF46"/>
  <c r="BE46"/>
  <c r="BF44"/>
  <c r="BE44"/>
  <c r="BF43"/>
  <c r="BE43"/>
  <c r="BF42"/>
  <c r="BE42"/>
  <c r="BF41"/>
  <c r="BE41"/>
  <c r="BF40"/>
  <c r="BE40"/>
  <c r="BF39"/>
  <c r="BE39"/>
  <c r="BF38"/>
  <c r="BE38"/>
  <c r="BF37"/>
  <c r="BE37"/>
  <c r="BF36"/>
  <c r="BE36"/>
  <c r="BF35"/>
  <c r="BE35"/>
  <c r="BF34"/>
  <c r="BE34"/>
  <c r="BF33"/>
  <c r="BE33"/>
  <c r="BF32"/>
  <c r="BE32"/>
  <c r="BF31"/>
  <c r="BE31"/>
  <c r="BF30"/>
  <c r="BE30"/>
  <c r="BF29"/>
  <c r="BE29"/>
  <c r="BF28"/>
  <c r="BE28"/>
  <c r="BF27"/>
  <c r="BE27"/>
  <c r="BF26"/>
  <c r="BE26"/>
  <c r="BF25"/>
  <c r="BE25"/>
  <c r="BF24"/>
  <c r="BE24"/>
  <c r="BF23"/>
  <c r="BE23"/>
  <c r="BF22"/>
  <c r="BE22"/>
  <c r="BF21"/>
  <c r="BE21"/>
  <c r="BF20"/>
  <c r="BE20"/>
  <c r="BF19"/>
  <c r="BE19"/>
  <c r="BF18"/>
  <c r="BE18"/>
  <c r="BF17"/>
  <c r="BE17"/>
  <c r="BF16"/>
  <c r="BE16"/>
  <c r="BF15"/>
  <c r="BE15"/>
  <c r="BF14"/>
  <c r="BE14"/>
  <c r="BF13"/>
  <c r="BE13"/>
  <c r="BF12"/>
  <c r="BE12"/>
  <c r="BF11"/>
  <c r="BE11"/>
  <c r="BF10"/>
  <c r="BE10"/>
  <c r="BF9"/>
  <c r="BE9"/>
</calcChain>
</file>

<file path=xl/sharedStrings.xml><?xml version="1.0" encoding="utf-8"?>
<sst xmlns="http://schemas.openxmlformats.org/spreadsheetml/2006/main" count="314" uniqueCount="147">
  <si>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</si>
  <si>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</si>
  <si>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</si>
  <si>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</si>
  <si>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</si>
  <si>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</si>
  <si>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</si>
  <si>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</si>
  <si>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Первоначальная роспись/план</t>
  </si>
  <si>
    <t xml:space="preserve">    Муниципальная программа "Развитие образования и воспитания "</t>
  </si>
  <si>
    <t>000</t>
  </si>
  <si>
    <t>0000</t>
  </si>
  <si>
    <t>0100000000</t>
  </si>
  <si>
    <t xml:space="preserve">      Подпрограмма  "Развитие дошкольного образования"</t>
  </si>
  <si>
    <t>0110000000</t>
  </si>
  <si>
    <t xml:space="preserve">      Подпрограмма  "Развитие общего образования"</t>
  </si>
  <si>
    <t>0120000000</t>
  </si>
  <si>
    <t xml:space="preserve">      Подпрограмма  "Развитие дополнительного образования детей"</t>
  </si>
  <si>
    <t>0130000000</t>
  </si>
  <si>
    <t xml:space="preserve">      Подпрограмма   "Детское и школьное питание"</t>
  </si>
  <si>
    <t>0140000000</t>
  </si>
  <si>
    <t xml:space="preserve">      Подпрограмма   "Управление системой образования Алнашского района"</t>
  </si>
  <si>
    <t>0150000000</t>
  </si>
  <si>
    <t xml:space="preserve">      Подпрограмма  "Реализация молодежной политики"</t>
  </si>
  <si>
    <t>0160000000</t>
  </si>
  <si>
    <t xml:space="preserve">      Подпрограмма   "Организация отдыха, оздоровления и занятости детей и подростков"</t>
  </si>
  <si>
    <t>0170000000</t>
  </si>
  <si>
    <t xml:space="preserve">    Муниципальная программа "Сохранение здоровья и формирование здорового образа жизни населения"</t>
  </si>
  <si>
    <t>0200000000</t>
  </si>
  <si>
    <t xml:space="preserve">    Муниципальная программа "Развитие культуры"</t>
  </si>
  <si>
    <t>0300000000</t>
  </si>
  <si>
    <t xml:space="preserve">      Подпрограмма  "Организация библиотечного  обслуживания населения"</t>
  </si>
  <si>
    <t>0310000000</t>
  </si>
  <si>
    <t xml:space="preserve">      Подпрограмма  "Организация досуга, предоставление услуг организаций  культуры и доступа к музейным фондам"</t>
  </si>
  <si>
    <t>0320000000</t>
  </si>
  <si>
    <t xml:space="preserve">      Подпрограмма  "Развитие местного народного творчества"</t>
  </si>
  <si>
    <t>0330000000</t>
  </si>
  <si>
    <t xml:space="preserve">    Муниципальная программа "Социальная поддержка населения "</t>
  </si>
  <si>
    <t>0400000000</t>
  </si>
  <si>
    <t xml:space="preserve">      Подпрограмма  "Социальная поддержка семьи и детей "</t>
  </si>
  <si>
    <t>0410000000</t>
  </si>
  <si>
    <t xml:space="preserve">      Подпрограмма  "Забота"</t>
  </si>
  <si>
    <t>0420000000</t>
  </si>
  <si>
    <t xml:space="preserve">    Муниципальная программа "Создание условий для устойчивого экономического развития "</t>
  </si>
  <si>
    <t>0500000000</t>
  </si>
  <si>
    <t xml:space="preserve">      Подпрограмма  "Развитие сельского хозяйства и расширение рынка сельскохозяйственной продукции "</t>
  </si>
  <si>
    <t>0510000000</t>
  </si>
  <si>
    <t xml:space="preserve">    Муниципальная программа "Безопасность"</t>
  </si>
  <si>
    <t>0600000000</t>
  </si>
  <si>
    <t xml:space="preserve">      Подпрограмма  "Предупреждение и ликвидация последствий чрезвычайных ситуаций, реализация мер пожарной безопасности"</t>
  </si>
  <si>
    <t>0610000000</t>
  </si>
  <si>
    <t xml:space="preserve">    Муниципальная программа "Содержание и развитие муниципального хозяйства"</t>
  </si>
  <si>
    <t>0700000000</t>
  </si>
  <si>
    <t xml:space="preserve">      Подпрограмма  "Содержание и развитие коммунальной инфраструктуры"</t>
  </si>
  <si>
    <t>0720000000</t>
  </si>
  <si>
    <t xml:space="preserve">      Подпрограмма  "Содержание и развитие жилищного  хозяйства"</t>
  </si>
  <si>
    <t>0730000000</t>
  </si>
  <si>
    <t xml:space="preserve">      Подпрограмма  "Благоустройство и охрана окружающей среды"</t>
  </si>
  <si>
    <t>0740000000</t>
  </si>
  <si>
    <t xml:space="preserve">      Подпрограмма   "Дорожное хозяйство и транспортное обслуживание населения"</t>
  </si>
  <si>
    <t>0750000000</t>
  </si>
  <si>
    <t xml:space="preserve">      Подпрограмма  "Проведение кадастровых работ в отношении земельных участков" ("Землеустроитель")</t>
  </si>
  <si>
    <t>0760000000</t>
  </si>
  <si>
    <t xml:space="preserve">      Подпрограмма  "Реализация планов эффективного использования средств капитального строительства" (РСЕЗ)</t>
  </si>
  <si>
    <t>0770000000</t>
  </si>
  <si>
    <t>0800000000</t>
  </si>
  <si>
    <t xml:space="preserve">    Муниципальная программа "Муниципальное управление"</t>
  </si>
  <si>
    <t>0900000000</t>
  </si>
  <si>
    <t xml:space="preserve">      Подпрограмма  "Развитие муниципальной службы"</t>
  </si>
  <si>
    <t>0910000000</t>
  </si>
  <si>
    <t xml:space="preserve">      Подпрограмма "Управление муниципальными финансами"</t>
  </si>
  <si>
    <t>0920000000</t>
  </si>
  <si>
    <t xml:space="preserve">      Подпрограмма  "Управление муниципальным имуществом и земельными ресурсами"</t>
  </si>
  <si>
    <t>0930000000</t>
  </si>
  <si>
    <t xml:space="preserve">      Подпрограмма "Архивное дело"</t>
  </si>
  <si>
    <t>0940000000</t>
  </si>
  <si>
    <t xml:space="preserve">      Подпрограмма "Создание условий для регистрации актов гражданского состояния "</t>
  </si>
  <si>
    <t>0950000000</t>
  </si>
  <si>
    <t xml:space="preserve">      Подпрограмма "Создание условий для реализации муниципальной программы"</t>
  </si>
  <si>
    <t>0990000000</t>
  </si>
  <si>
    <t xml:space="preserve">    Муниципальная программа "Комплексные меры противодействия немедицинскому потреблению наркотических средств и их незаконному обороту в Алнашском районе"</t>
  </si>
  <si>
    <t>1000000000</t>
  </si>
  <si>
    <t>1100000000</t>
  </si>
  <si>
    <t xml:space="preserve">    Муниципальная программа "Формирование комфортной городской среды на территории муниципального образования "Муниципальный округ Алнашский район Удмуртской Республики"</t>
  </si>
  <si>
    <t>1300000000</t>
  </si>
  <si>
    <t xml:space="preserve">    Муниципальная прогамма "Комплексное развитие сельских территорий"</t>
  </si>
  <si>
    <t>1700000000</t>
  </si>
  <si>
    <t>9900000000</t>
  </si>
  <si>
    <t>ВСЕГО РАСХОДОВ:</t>
  </si>
  <si>
    <t>010</t>
  </si>
  <si>
    <t>011</t>
  </si>
  <si>
    <t>012</t>
  </si>
  <si>
    <t>013</t>
  </si>
  <si>
    <t>014</t>
  </si>
  <si>
    <t>015</t>
  </si>
  <si>
    <t>016</t>
  </si>
  <si>
    <t>017</t>
  </si>
  <si>
    <t>020</t>
  </si>
  <si>
    <t>030</t>
  </si>
  <si>
    <t>031</t>
  </si>
  <si>
    <t>032</t>
  </si>
  <si>
    <t>033</t>
  </si>
  <si>
    <t>041</t>
  </si>
  <si>
    <t>042</t>
  </si>
  <si>
    <t>050</t>
  </si>
  <si>
    <t>051</t>
  </si>
  <si>
    <t>060</t>
  </si>
  <si>
    <t>061</t>
  </si>
  <si>
    <t>072</t>
  </si>
  <si>
    <t>073</t>
  </si>
  <si>
    <t>074</t>
  </si>
  <si>
    <t>075</t>
  </si>
  <si>
    <t>076</t>
  </si>
  <si>
    <t>077</t>
  </si>
  <si>
    <t>080</t>
  </si>
  <si>
    <t>040</t>
  </si>
  <si>
    <t>070</t>
  </si>
  <si>
    <t>090</t>
  </si>
  <si>
    <t>091</t>
  </si>
  <si>
    <t>092</t>
  </si>
  <si>
    <t>093</t>
  </si>
  <si>
    <t>094</t>
  </si>
  <si>
    <t>095</t>
  </si>
  <si>
    <t>099</t>
  </si>
  <si>
    <t>100</t>
  </si>
  <si>
    <t>130</t>
  </si>
  <si>
    <t>170</t>
  </si>
  <si>
    <t>990</t>
  </si>
  <si>
    <t>всего</t>
  </si>
  <si>
    <t>в т.ч. местный бюджет</t>
  </si>
  <si>
    <t>исполнение в %</t>
  </si>
  <si>
    <t>Информация</t>
  </si>
  <si>
    <t xml:space="preserve">по муниципальным  программам муниципального образования 
«Муниципальный округ Алнашский район 
Удмуртской Республики»  
</t>
  </si>
  <si>
    <t>Доля расходов по муниципальным программам в общей сумме расходов, в %</t>
  </si>
  <si>
    <t>ИТОГО по муниципальным программам</t>
  </si>
  <si>
    <t>Непрограммное направление деятельности</t>
  </si>
  <si>
    <t>110</t>
  </si>
  <si>
    <t>Начальник Управления финансов Администрации Алнашского района</t>
  </si>
  <si>
    <t>Г.П. Яковлева</t>
  </si>
  <si>
    <t>Единица измерения: руб.</t>
  </si>
  <si>
    <t>за  1 квартал 2025 года</t>
  </si>
  <si>
    <t>Исполнено за за 1 квартал  2025г.</t>
  </si>
  <si>
    <t>Уточненная роспись/план за       1 квартал 2025г.</t>
  </si>
  <si>
    <t xml:space="preserve">    Муниципальная программа "Энергосбережение и повышение энергетической эффективности "</t>
  </si>
  <si>
    <t xml:space="preserve">    Муниципальная программа "Улучшение условий охраны труда "</t>
  </si>
  <si>
    <t>Л.В. Гусева</t>
  </si>
  <si>
    <t>в т.ч. мстный бюджет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</si>
</sst>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16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4" fontId="3" fillId="2" borderId="2">
      <alignment horizontal="right" vertical="top" shrinkToFit="1"/>
    </xf>
    <xf numFmtId="164" fontId="1" fillId="0" borderId="2">
      <alignment horizontal="right" vertical="top" shrinkToFit="1"/>
    </xf>
  </cellStyleXfs>
  <cellXfs count="77">
    <xf numFmtId="0" fontId="0" fillId="0" borderId="0" xfId="0"/>
    <xf numFmtId="0" fontId="8" fillId="0" borderId="0" xfId="0" applyFont="1" applyProtection="1">
      <protection locked="0"/>
    </xf>
    <xf numFmtId="0" fontId="9" fillId="0" borderId="1" xfId="2" applyNumberFormat="1" applyFont="1" applyProtection="1"/>
    <xf numFmtId="0" fontId="8" fillId="0" borderId="3" xfId="0" applyFont="1" applyBorder="1" applyProtection="1">
      <protection locked="0"/>
    </xf>
    <xf numFmtId="0" fontId="9" fillId="0" borderId="2" xfId="6" applyNumberFormat="1" applyFont="1" applyProtection="1">
      <alignment horizontal="center" vertical="center" wrapText="1"/>
    </xf>
    <xf numFmtId="49" fontId="9" fillId="0" borderId="3" xfId="8" applyNumberFormat="1" applyFont="1" applyBorder="1" applyProtection="1">
      <alignment horizontal="center" vertical="top" shrinkToFit="1"/>
    </xf>
    <xf numFmtId="0" fontId="9" fillId="0" borderId="3" xfId="7" applyNumberFormat="1" applyFont="1" applyBorder="1" applyProtection="1">
      <alignment vertical="top" wrapText="1"/>
    </xf>
    <xf numFmtId="1" fontId="9" fillId="0" borderId="3" xfId="8" applyNumberFormat="1" applyFont="1" applyBorder="1" applyProtection="1">
      <alignment horizontal="center" vertical="top" shrinkToFit="1"/>
    </xf>
    <xf numFmtId="164" fontId="9" fillId="2" borderId="4" xfId="9" applyNumberFormat="1" applyFont="1" applyBorder="1" applyProtection="1">
      <alignment horizontal="right" vertical="top" shrinkToFit="1"/>
    </xf>
    <xf numFmtId="0" fontId="8" fillId="0" borderId="6" xfId="0" applyFont="1" applyBorder="1" applyAlignment="1" applyProtection="1">
      <alignment horizontal="center"/>
      <protection locked="0"/>
    </xf>
    <xf numFmtId="0" fontId="9" fillId="0" borderId="3" xfId="6" applyFont="1" applyBorder="1">
      <alignment horizontal="center" vertical="center" wrapText="1"/>
    </xf>
    <xf numFmtId="0" fontId="9" fillId="0" borderId="4" xfId="6" applyFont="1" applyBorder="1">
      <alignment horizontal="center" vertical="center" wrapText="1"/>
    </xf>
    <xf numFmtId="0" fontId="9" fillId="0" borderId="2" xfId="6" applyFont="1">
      <alignment horizontal="center" vertical="center" wrapText="1"/>
    </xf>
    <xf numFmtId="0" fontId="9" fillId="0" borderId="14" xfId="6" applyNumberFormat="1" applyFont="1" applyBorder="1" applyProtection="1">
      <alignment horizontal="center" vertical="center" wrapText="1"/>
    </xf>
    <xf numFmtId="0" fontId="9" fillId="0" borderId="3" xfId="6" applyNumberFormat="1" applyFont="1" applyBorder="1" applyProtection="1">
      <alignment horizontal="center" vertical="center" wrapText="1"/>
    </xf>
    <xf numFmtId="164" fontId="9" fillId="5" borderId="2" xfId="9" applyNumberFormat="1" applyFont="1" applyFill="1" applyAlignment="1" applyProtection="1">
      <alignment horizontal="center" vertical="top" shrinkToFit="1"/>
    </xf>
    <xf numFmtId="49" fontId="9" fillId="6" borderId="3" xfId="8" applyNumberFormat="1" applyFont="1" applyFill="1" applyBorder="1" applyProtection="1">
      <alignment horizontal="center" vertical="top" shrinkToFit="1"/>
    </xf>
    <xf numFmtId="0" fontId="8" fillId="6" borderId="3" xfId="0" applyFont="1" applyFill="1" applyBorder="1" applyProtection="1">
      <protection locked="0"/>
    </xf>
    <xf numFmtId="0" fontId="9" fillId="6" borderId="3" xfId="7" applyNumberFormat="1" applyFont="1" applyFill="1" applyBorder="1" applyProtection="1">
      <alignment vertical="top" wrapText="1"/>
    </xf>
    <xf numFmtId="1" fontId="9" fillId="6" borderId="3" xfId="8" applyNumberFormat="1" applyFont="1" applyFill="1" applyBorder="1" applyProtection="1">
      <alignment horizontal="center" vertical="top" shrinkToFit="1"/>
    </xf>
    <xf numFmtId="164" fontId="9" fillId="6" borderId="4" xfId="9" applyNumberFormat="1" applyFont="1" applyFill="1" applyBorder="1" applyProtection="1">
      <alignment horizontal="right" vertical="top" shrinkToFit="1"/>
    </xf>
    <xf numFmtId="164" fontId="9" fillId="6" borderId="2" xfId="9" applyNumberFormat="1" applyFont="1" applyFill="1" applyAlignment="1" applyProtection="1">
      <alignment horizontal="center" vertical="top" shrinkToFit="1"/>
    </xf>
    <xf numFmtId="0" fontId="8" fillId="0" borderId="5" xfId="0" applyFont="1" applyBorder="1" applyProtection="1">
      <protection locked="0"/>
    </xf>
    <xf numFmtId="164" fontId="7" fillId="3" borderId="10" xfId="12" applyNumberFormat="1" applyFont="1" applyBorder="1" applyProtection="1">
      <alignment horizontal="right" vertical="top" shrinkToFit="1"/>
    </xf>
    <xf numFmtId="164" fontId="7" fillId="3" borderId="19" xfId="12" applyNumberFormat="1" applyFont="1" applyBorder="1" applyAlignment="1" applyProtection="1">
      <alignment horizontal="center" vertical="top" shrinkToFit="1"/>
    </xf>
    <xf numFmtId="0" fontId="9" fillId="0" borderId="3" xfId="2" applyNumberFormat="1" applyFont="1" applyBorder="1" applyProtection="1"/>
    <xf numFmtId="0" fontId="7" fillId="0" borderId="3" xfId="7" applyNumberFormat="1" applyFont="1" applyBorder="1" applyProtection="1">
      <alignment vertical="top" wrapText="1"/>
    </xf>
    <xf numFmtId="1" fontId="7" fillId="0" borderId="3" xfId="8" applyNumberFormat="1" applyFont="1" applyBorder="1" applyProtection="1">
      <alignment horizontal="center" vertical="top" shrinkToFit="1"/>
    </xf>
    <xf numFmtId="164" fontId="7" fillId="2" borderId="4" xfId="9" applyNumberFormat="1" applyFont="1" applyBorder="1" applyProtection="1">
      <alignment horizontal="right" vertical="top" shrinkToFit="1"/>
    </xf>
    <xf numFmtId="164" fontId="7" fillId="5" borderId="2" xfId="9" applyNumberFormat="1" applyFont="1" applyFill="1" applyAlignment="1" applyProtection="1">
      <alignment horizontal="center" vertical="top" shrinkToFit="1"/>
    </xf>
    <xf numFmtId="165" fontId="9" fillId="0" borderId="3" xfId="2" applyNumberFormat="1" applyFont="1" applyBorder="1" applyAlignment="1" applyProtection="1">
      <alignment horizontal="center"/>
    </xf>
    <xf numFmtId="0" fontId="9" fillId="0" borderId="3" xfId="2" applyNumberFormat="1" applyFont="1" applyBorder="1" applyAlignment="1" applyProtection="1">
      <alignment horizontal="center"/>
    </xf>
    <xf numFmtId="4" fontId="9" fillId="6" borderId="2" xfId="9" applyNumberFormat="1" applyFont="1" applyFill="1" applyAlignment="1" applyProtection="1">
      <alignment horizontal="center" vertical="top" shrinkToFit="1"/>
    </xf>
    <xf numFmtId="4" fontId="9" fillId="5" borderId="2" xfId="9" applyNumberFormat="1" applyFont="1" applyFill="1" applyAlignment="1" applyProtection="1">
      <alignment horizontal="center" vertical="top" shrinkToFit="1"/>
    </xf>
    <xf numFmtId="4" fontId="7" fillId="2" borderId="2" xfId="9" applyNumberFormat="1" applyFont="1" applyAlignment="1" applyProtection="1">
      <alignment horizontal="center" vertical="top" shrinkToFit="1"/>
    </xf>
    <xf numFmtId="4" fontId="7" fillId="2" borderId="2" xfId="10" applyNumberFormat="1" applyFont="1" applyAlignment="1" applyProtection="1">
      <alignment horizontal="center" vertical="top" shrinkToFit="1"/>
    </xf>
    <xf numFmtId="4" fontId="7" fillId="6" borderId="2" xfId="9" applyNumberFormat="1" applyFont="1" applyFill="1" applyAlignment="1" applyProtection="1">
      <alignment horizontal="center" vertical="top" shrinkToFit="1"/>
    </xf>
    <xf numFmtId="4" fontId="7" fillId="6" borderId="2" xfId="10" applyNumberFormat="1" applyFont="1" applyFill="1" applyAlignment="1" applyProtection="1">
      <alignment horizontal="center" vertical="top" shrinkToFit="1"/>
    </xf>
    <xf numFmtId="4" fontId="7" fillId="5" borderId="2" xfId="9" applyNumberFormat="1" applyFont="1" applyFill="1" applyAlignment="1" applyProtection="1">
      <alignment horizontal="center" vertical="top" shrinkToFit="1"/>
    </xf>
    <xf numFmtId="4" fontId="7" fillId="3" borderId="19" xfId="12" applyNumberFormat="1" applyFont="1" applyBorder="1" applyAlignment="1" applyProtection="1">
      <alignment horizontal="center" vertical="top" shrinkToFit="1"/>
    </xf>
    <xf numFmtId="0" fontId="9" fillId="0" borderId="3" xfId="6" applyNumberFormat="1" applyFont="1" applyBorder="1" applyProtection="1">
      <alignment horizontal="center" vertical="center" wrapText="1"/>
    </xf>
    <xf numFmtId="0" fontId="7" fillId="6" borderId="3" xfId="7" applyNumberFormat="1" applyFont="1" applyFill="1" applyBorder="1" applyProtection="1">
      <alignment vertical="top" wrapText="1"/>
    </xf>
    <xf numFmtId="1" fontId="7" fillId="6" borderId="3" xfId="8" applyNumberFormat="1" applyFont="1" applyFill="1" applyBorder="1" applyProtection="1">
      <alignment horizontal="center" vertical="top" shrinkToFit="1"/>
    </xf>
    <xf numFmtId="164" fontId="7" fillId="6" borderId="4" xfId="9" applyNumberFormat="1" applyFont="1" applyFill="1" applyBorder="1" applyProtection="1">
      <alignment horizontal="right" vertical="top" shrinkToFit="1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7" fillId="0" borderId="5" xfId="11" applyNumberFormat="1" applyFont="1" applyBorder="1" applyProtection="1">
      <alignment horizontal="left"/>
    </xf>
    <xf numFmtId="0" fontId="7" fillId="0" borderId="5" xfId="11" applyFont="1" applyBorder="1">
      <alignment horizontal="left"/>
    </xf>
    <xf numFmtId="0" fontId="9" fillId="0" borderId="3" xfId="6" applyNumberFormat="1" applyFont="1" applyBorder="1" applyProtection="1">
      <alignment horizontal="center" vertical="center" wrapText="1"/>
    </xf>
    <xf numFmtId="0" fontId="9" fillId="0" borderId="3" xfId="6" applyFont="1" applyBorder="1">
      <alignment horizontal="center" vertical="center" wrapText="1"/>
    </xf>
    <xf numFmtId="0" fontId="9" fillId="0" borderId="4" xfId="6" applyNumberFormat="1" applyFont="1" applyBorder="1" applyProtection="1">
      <alignment horizontal="center" vertical="center" wrapText="1"/>
    </xf>
    <xf numFmtId="0" fontId="9" fillId="0" borderId="4" xfId="6" applyFont="1" applyBorder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8" xfId="6" applyNumberFormat="1" applyFont="1" applyBorder="1" applyAlignment="1" applyProtection="1">
      <alignment horizontal="center" vertical="center" wrapText="1"/>
    </xf>
    <xf numFmtId="0" fontId="9" fillId="0" borderId="9" xfId="6" applyNumberFormat="1" applyFont="1" applyBorder="1" applyAlignment="1" applyProtection="1">
      <alignment horizontal="center" vertical="center" wrapText="1"/>
    </xf>
    <xf numFmtId="0" fontId="9" fillId="0" borderId="11" xfId="6" applyNumberFormat="1" applyFont="1" applyBorder="1" applyAlignment="1" applyProtection="1">
      <alignment horizontal="center" vertical="center" wrapText="1"/>
    </xf>
    <xf numFmtId="0" fontId="9" fillId="0" borderId="12" xfId="6" applyNumberFormat="1" applyFont="1" applyBorder="1" applyAlignment="1" applyProtection="1">
      <alignment horizontal="center" vertical="center" wrapText="1"/>
    </xf>
    <xf numFmtId="0" fontId="9" fillId="0" borderId="10" xfId="6" applyNumberFormat="1" applyFont="1" applyBorder="1" applyAlignment="1" applyProtection="1">
      <alignment horizontal="center" vertical="center" wrapText="1"/>
    </xf>
    <xf numFmtId="0" fontId="9" fillId="0" borderId="13" xfId="6" applyNumberFormat="1" applyFont="1" applyBorder="1" applyAlignment="1" applyProtection="1">
      <alignment horizontal="center" vertical="center" wrapText="1"/>
    </xf>
    <xf numFmtId="0" fontId="9" fillId="0" borderId="15" xfId="6" applyNumberFormat="1" applyFont="1" applyBorder="1" applyAlignment="1" applyProtection="1">
      <alignment horizontal="center" vertical="center" wrapText="1"/>
    </xf>
    <xf numFmtId="0" fontId="9" fillId="0" borderId="16" xfId="6" applyNumberFormat="1" applyFont="1" applyBorder="1" applyAlignment="1" applyProtection="1">
      <alignment horizontal="center" vertical="center" wrapText="1"/>
    </xf>
    <xf numFmtId="0" fontId="9" fillId="0" borderId="17" xfId="6" applyNumberFormat="1" applyFont="1" applyBorder="1" applyAlignment="1" applyProtection="1">
      <alignment horizontal="center" vertical="center" wrapText="1"/>
    </xf>
    <xf numFmtId="0" fontId="9" fillId="0" borderId="18" xfId="6" applyNumberFormat="1" applyFont="1" applyBorder="1" applyAlignment="1" applyProtection="1">
      <alignment horizontal="center" vertical="center" wrapText="1"/>
    </xf>
    <xf numFmtId="0" fontId="9" fillId="0" borderId="1" xfId="5" applyNumberFormat="1" applyFont="1" applyAlignment="1" applyProtection="1">
      <alignment horizontal="right"/>
    </xf>
    <xf numFmtId="4" fontId="9" fillId="5" borderId="2" xfId="10" applyNumberFormat="1" applyFont="1" applyFill="1" applyAlignment="1" applyProtection="1">
      <alignment horizontal="center" vertical="top" shrinkToFit="1"/>
    </xf>
    <xf numFmtId="49" fontId="9" fillId="7" borderId="3" xfId="8" applyNumberFormat="1" applyFont="1" applyFill="1" applyBorder="1" applyProtection="1">
      <alignment horizontal="center" vertical="top" shrinkToFit="1"/>
    </xf>
    <xf numFmtId="0" fontId="8" fillId="7" borderId="3" xfId="0" applyFont="1" applyFill="1" applyBorder="1" applyProtection="1">
      <protection locked="0"/>
    </xf>
    <xf numFmtId="0" fontId="9" fillId="7" borderId="3" xfId="7" applyNumberFormat="1" applyFont="1" applyFill="1" applyBorder="1" applyProtection="1">
      <alignment vertical="top" wrapText="1"/>
    </xf>
    <xf numFmtId="1" fontId="9" fillId="7" borderId="3" xfId="8" applyNumberFormat="1" applyFont="1" applyFill="1" applyBorder="1" applyProtection="1">
      <alignment horizontal="center" vertical="top" shrinkToFit="1"/>
    </xf>
    <xf numFmtId="164" fontId="9" fillId="7" borderId="4" xfId="9" applyNumberFormat="1" applyFont="1" applyFill="1" applyBorder="1" applyProtection="1">
      <alignment horizontal="right" vertical="top" shrinkToFit="1"/>
    </xf>
    <xf numFmtId="4" fontId="9" fillId="7" borderId="2" xfId="9" applyNumberFormat="1" applyFont="1" applyFill="1" applyAlignment="1" applyProtection="1">
      <alignment horizontal="center" vertical="top" shrinkToFit="1"/>
    </xf>
    <xf numFmtId="4" fontId="7" fillId="7" borderId="2" xfId="9" applyNumberFormat="1" applyFont="1" applyFill="1" applyAlignment="1" applyProtection="1">
      <alignment horizontal="center" vertical="top" shrinkToFit="1"/>
    </xf>
    <xf numFmtId="4" fontId="7" fillId="7" borderId="2" xfId="10" applyNumberFormat="1" applyFont="1" applyFill="1" applyAlignment="1" applyProtection="1">
      <alignment horizontal="center" vertical="top" shrinkToFit="1"/>
    </xf>
    <xf numFmtId="164" fontId="9" fillId="7" borderId="2" xfId="9" applyNumberFormat="1" applyFont="1" applyFill="1" applyAlignment="1" applyProtection="1">
      <alignment horizontal="center" vertical="top" shrinkToFit="1"/>
    </xf>
    <xf numFmtId="164" fontId="7" fillId="6" borderId="2" xfId="9" applyNumberFormat="1" applyFont="1" applyFill="1" applyAlignment="1" applyProtection="1">
      <alignment horizontal="center" vertical="top" shrinkToFit="1"/>
    </xf>
    <xf numFmtId="164" fontId="7" fillId="6" borderId="7" xfId="9" applyNumberFormat="1" applyFont="1" applyFill="1" applyBorder="1" applyAlignment="1" applyProtection="1">
      <alignment horizontal="center" vertical="top" shrinkToFit="1"/>
    </xf>
  </cellXfs>
  <cellStyles count="28">
    <cellStyle name="br" xfId="17"/>
    <cellStyle name="col" xfId="16"/>
    <cellStyle name="st24" xfId="12"/>
    <cellStyle name="st25" xfId="9"/>
    <cellStyle name="st26" xfId="27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23"/>
    <cellStyle name="xl29" xfId="1"/>
    <cellStyle name="xl30" xfId="14"/>
    <cellStyle name="xl31" xfId="24"/>
    <cellStyle name="xl32" xfId="13"/>
    <cellStyle name="xl33" xfId="3"/>
    <cellStyle name="xl34" xfId="4"/>
    <cellStyle name="xl35" xfId="5"/>
    <cellStyle name="xl36" xfId="25"/>
    <cellStyle name="xl37" xfId="7"/>
    <cellStyle name="xl38" xfId="26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57"/>
  <sheetViews>
    <sheetView showGridLines="0" tabSelected="1" zoomScaleSheetLayoutView="100" workbookViewId="0">
      <pane ySplit="7" topLeftCell="A38" activePane="bottomLeft" state="frozen"/>
      <selection pane="bottomLeft" activeCell="BD54" sqref="BD54"/>
    </sheetView>
  </sheetViews>
  <sheetFormatPr defaultRowHeight="15.75" outlineLevelRow="1"/>
  <cols>
    <col min="1" max="1" width="11.28515625" style="1" customWidth="1"/>
    <col min="2" max="13" width="9.140625" style="1" hidden="1" customWidth="1"/>
    <col min="14" max="14" width="84.5703125" style="1" customWidth="1"/>
    <col min="15" max="15" width="0.140625" style="1" hidden="1" customWidth="1"/>
    <col min="16" max="16" width="7.7109375" style="1" hidden="1" customWidth="1"/>
    <col min="17" max="17" width="14" style="1" hidden="1" customWidth="1"/>
    <col min="18" max="18" width="7.7109375" style="1" hidden="1" customWidth="1"/>
    <col min="19" max="19" width="9.5703125" style="1" hidden="1" customWidth="1"/>
    <col min="20" max="20" width="21.7109375" style="1" hidden="1" customWidth="1"/>
    <col min="21" max="25" width="9.140625" style="1" hidden="1" customWidth="1"/>
    <col min="26" max="26" width="0.140625" style="1" hidden="1" customWidth="1"/>
    <col min="27" max="27" width="16.140625" style="1" customWidth="1"/>
    <col min="28" max="34" width="9.140625" style="1" hidden="1" customWidth="1"/>
    <col min="35" max="36" width="11.7109375" style="1" hidden="1" customWidth="1"/>
    <col min="37" max="42" width="9.140625" style="1" hidden="1" customWidth="1"/>
    <col min="43" max="43" width="11.7109375" style="1" hidden="1" customWidth="1"/>
    <col min="44" max="44" width="9.140625" style="1" hidden="1"/>
    <col min="45" max="45" width="16.85546875" style="1" customWidth="1"/>
    <col min="46" max="46" width="15.7109375" style="1" customWidth="1"/>
    <col min="47" max="49" width="9.140625" style="1" hidden="1" customWidth="1"/>
    <col min="50" max="50" width="11.7109375" style="1" hidden="1" customWidth="1"/>
    <col min="51" max="51" width="14.7109375" style="1" hidden="1" customWidth="1"/>
    <col min="52" max="52" width="9.140625" style="1" hidden="1" customWidth="1"/>
    <col min="53" max="53" width="11.7109375" style="1" hidden="1" customWidth="1"/>
    <col min="54" max="54" width="9.140625" style="1" hidden="1" customWidth="1"/>
    <col min="55" max="55" width="11.7109375" style="1" hidden="1" customWidth="1"/>
    <col min="56" max="56" width="16.140625" style="1" customWidth="1"/>
    <col min="57" max="58" width="14.140625" style="1" customWidth="1"/>
    <col min="59" max="59" width="9.140625" style="1" customWidth="1"/>
    <col min="60" max="16384" width="9.140625" style="1"/>
  </cols>
  <sheetData>
    <row r="1" spans="1:59" ht="47.25" customHeight="1">
      <c r="A1" s="53" t="s">
        <v>131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</row>
    <row r="2" spans="1:59" ht="33.75" customHeight="1">
      <c r="A2" s="52" t="s">
        <v>132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</row>
    <row r="3" spans="1:59" ht="17.25" customHeight="1">
      <c r="A3" s="53" t="s">
        <v>140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</row>
    <row r="5" spans="1:59">
      <c r="N5" s="64" t="s">
        <v>139</v>
      </c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2"/>
    </row>
    <row r="6" spans="1:59" ht="15.75" customHeight="1">
      <c r="A6" s="4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8" t="s">
        <v>0</v>
      </c>
      <c r="O6" s="48" t="s">
        <v>1</v>
      </c>
      <c r="P6" s="48" t="s">
        <v>2</v>
      </c>
      <c r="Q6" s="48" t="s">
        <v>3</v>
      </c>
      <c r="R6" s="48" t="s">
        <v>4</v>
      </c>
      <c r="S6" s="48" t="s">
        <v>5</v>
      </c>
      <c r="T6" s="48" t="s">
        <v>6</v>
      </c>
      <c r="U6" s="48" t="s">
        <v>7</v>
      </c>
      <c r="V6" s="48" t="s">
        <v>7</v>
      </c>
      <c r="W6" s="48" t="s">
        <v>7</v>
      </c>
      <c r="X6" s="48" t="s">
        <v>7</v>
      </c>
      <c r="Y6" s="48" t="s">
        <v>7</v>
      </c>
      <c r="Z6" s="50" t="s">
        <v>8</v>
      </c>
      <c r="AA6" s="54" t="s">
        <v>142</v>
      </c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8"/>
      <c r="AT6" s="54" t="s">
        <v>141</v>
      </c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60" t="s">
        <v>130</v>
      </c>
      <c r="BF6" s="61"/>
      <c r="BG6" s="2"/>
    </row>
    <row r="7" spans="1:59">
      <c r="A7" s="4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51"/>
      <c r="AA7" s="56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9"/>
      <c r="AT7" s="56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62"/>
      <c r="BF7" s="63"/>
      <c r="BG7" s="2"/>
    </row>
    <row r="8" spans="1:59" ht="47.25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  <c r="AA8" s="12" t="s">
        <v>128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4"/>
      <c r="AM8" s="12"/>
      <c r="AN8" s="12"/>
      <c r="AO8" s="12"/>
      <c r="AP8" s="12"/>
      <c r="AQ8" s="12"/>
      <c r="AR8" s="4"/>
      <c r="AS8" s="4" t="s">
        <v>129</v>
      </c>
      <c r="AT8" s="12" t="s">
        <v>128</v>
      </c>
      <c r="AU8" s="12"/>
      <c r="AV8" s="12"/>
      <c r="AW8" s="4"/>
      <c r="AX8" s="12"/>
      <c r="AY8" s="12"/>
      <c r="AZ8" s="12"/>
      <c r="BA8" s="12"/>
      <c r="BB8" s="12"/>
      <c r="BC8" s="12"/>
      <c r="BD8" s="13" t="s">
        <v>129</v>
      </c>
      <c r="BE8" s="14" t="s">
        <v>128</v>
      </c>
      <c r="BF8" s="40" t="s">
        <v>146</v>
      </c>
      <c r="BG8" s="2"/>
    </row>
    <row r="9" spans="1:59">
      <c r="A9" s="16" t="s">
        <v>89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41" t="s">
        <v>9</v>
      </c>
      <c r="O9" s="42" t="s">
        <v>10</v>
      </c>
      <c r="P9" s="42" t="s">
        <v>11</v>
      </c>
      <c r="Q9" s="42" t="s">
        <v>12</v>
      </c>
      <c r="R9" s="42" t="s">
        <v>10</v>
      </c>
      <c r="S9" s="42" t="s">
        <v>10</v>
      </c>
      <c r="T9" s="42"/>
      <c r="U9" s="42"/>
      <c r="V9" s="42"/>
      <c r="W9" s="42"/>
      <c r="X9" s="42"/>
      <c r="Y9" s="42"/>
      <c r="Z9" s="43">
        <v>591152.54740000004</v>
      </c>
      <c r="AA9" s="36">
        <f>SUM(AA10:AA16)</f>
        <v>878561041.63</v>
      </c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>
        <f t="shared" ref="AS9:BD9" si="0">SUM(AS10:AS16)</f>
        <v>168748784.31999999</v>
      </c>
      <c r="AT9" s="36">
        <f t="shared" si="0"/>
        <v>203870711.06999999</v>
      </c>
      <c r="AU9" s="36">
        <f t="shared" si="0"/>
        <v>0</v>
      </c>
      <c r="AV9" s="36">
        <f t="shared" si="0"/>
        <v>0</v>
      </c>
      <c r="AW9" s="36">
        <f t="shared" si="0"/>
        <v>0</v>
      </c>
      <c r="AX9" s="36">
        <f t="shared" si="0"/>
        <v>0</v>
      </c>
      <c r="AY9" s="36">
        <f t="shared" si="0"/>
        <v>0</v>
      </c>
      <c r="AZ9" s="36">
        <f t="shared" si="0"/>
        <v>0</v>
      </c>
      <c r="BA9" s="36">
        <f t="shared" si="0"/>
        <v>0</v>
      </c>
      <c r="BB9" s="36">
        <f t="shared" si="0"/>
        <v>0</v>
      </c>
      <c r="BC9" s="36">
        <f t="shared" si="0"/>
        <v>0</v>
      </c>
      <c r="BD9" s="36">
        <f t="shared" si="0"/>
        <v>47876060.719999999</v>
      </c>
      <c r="BE9" s="76">
        <f>AT9/AA9*100</f>
        <v>23.205070724711096</v>
      </c>
      <c r="BF9" s="76">
        <f>BD9/AS9*100</f>
        <v>28.371203332174623</v>
      </c>
      <c r="BG9" s="2"/>
    </row>
    <row r="10" spans="1:59" outlineLevel="1">
      <c r="A10" s="5" t="s">
        <v>90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6" t="s">
        <v>13</v>
      </c>
      <c r="O10" s="7" t="s">
        <v>10</v>
      </c>
      <c r="P10" s="7" t="s">
        <v>11</v>
      </c>
      <c r="Q10" s="7" t="s">
        <v>14</v>
      </c>
      <c r="R10" s="7" t="s">
        <v>10</v>
      </c>
      <c r="S10" s="7" t="s">
        <v>10</v>
      </c>
      <c r="T10" s="7"/>
      <c r="U10" s="7"/>
      <c r="V10" s="7"/>
      <c r="W10" s="7"/>
      <c r="X10" s="7"/>
      <c r="Y10" s="7"/>
      <c r="Z10" s="8">
        <v>74396.214099999997</v>
      </c>
      <c r="AA10" s="65">
        <v>124682863.44</v>
      </c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>
        <v>13651529.49</v>
      </c>
      <c r="AT10" s="65">
        <v>24595140.649999999</v>
      </c>
      <c r="AU10" s="34"/>
      <c r="AV10" s="34"/>
      <c r="AW10" s="34"/>
      <c r="AX10" s="34"/>
      <c r="AY10" s="34"/>
      <c r="AZ10" s="35"/>
      <c r="BA10" s="34"/>
      <c r="BB10" s="35"/>
      <c r="BC10" s="34"/>
      <c r="BD10" s="33">
        <v>4669269.99</v>
      </c>
      <c r="BE10" s="15">
        <f t="shared" ref="BE10:BE50" si="1">AT10/AA10*100</f>
        <v>19.726159611208878</v>
      </c>
      <c r="BF10" s="15">
        <f t="shared" ref="BF10:BF50" si="2">BD10/AS10*100</f>
        <v>34.203273658239738</v>
      </c>
      <c r="BG10" s="2"/>
    </row>
    <row r="11" spans="1:59" outlineLevel="1">
      <c r="A11" s="5" t="s">
        <v>91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6" t="s">
        <v>15</v>
      </c>
      <c r="O11" s="7" t="s">
        <v>10</v>
      </c>
      <c r="P11" s="7" t="s">
        <v>11</v>
      </c>
      <c r="Q11" s="7" t="s">
        <v>16</v>
      </c>
      <c r="R11" s="7" t="s">
        <v>10</v>
      </c>
      <c r="S11" s="7" t="s">
        <v>10</v>
      </c>
      <c r="T11" s="7"/>
      <c r="U11" s="7"/>
      <c r="V11" s="7"/>
      <c r="W11" s="7"/>
      <c r="X11" s="7"/>
      <c r="Y11" s="7"/>
      <c r="Z11" s="8">
        <v>422277.85840000003</v>
      </c>
      <c r="AA11" s="65">
        <v>623661191.70000005</v>
      </c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>
        <f>61849468.32+254186.61+4118.68</f>
        <v>62107773.609999999</v>
      </c>
      <c r="AT11" s="65">
        <v>153670574.19999999</v>
      </c>
      <c r="AU11" s="34"/>
      <c r="AV11" s="34"/>
      <c r="AW11" s="34"/>
      <c r="AX11" s="34"/>
      <c r="AY11" s="34"/>
      <c r="AZ11" s="35"/>
      <c r="BA11" s="34"/>
      <c r="BB11" s="35"/>
      <c r="BC11" s="34"/>
      <c r="BD11" s="33">
        <f>24559705.79+2065.09</f>
        <v>24561770.879999999</v>
      </c>
      <c r="BE11" s="15">
        <f t="shared" si="1"/>
        <v>24.640073207235925</v>
      </c>
      <c r="BF11" s="15">
        <f t="shared" si="2"/>
        <v>39.547015538237382</v>
      </c>
      <c r="BG11" s="2"/>
    </row>
    <row r="12" spans="1:59" outlineLevel="1">
      <c r="A12" s="5" t="s">
        <v>92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6" t="s">
        <v>17</v>
      </c>
      <c r="O12" s="7" t="s">
        <v>10</v>
      </c>
      <c r="P12" s="7" t="s">
        <v>11</v>
      </c>
      <c r="Q12" s="7" t="s">
        <v>18</v>
      </c>
      <c r="R12" s="7" t="s">
        <v>10</v>
      </c>
      <c r="S12" s="7" t="s">
        <v>10</v>
      </c>
      <c r="T12" s="7"/>
      <c r="U12" s="7"/>
      <c r="V12" s="7"/>
      <c r="W12" s="7"/>
      <c r="X12" s="7"/>
      <c r="Y12" s="7"/>
      <c r="Z12" s="8">
        <v>36135.9</v>
      </c>
      <c r="AA12" s="65">
        <v>52641086.420000002</v>
      </c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>
        <v>51882468.420000002</v>
      </c>
      <c r="AT12" s="65">
        <v>11340835.220000001</v>
      </c>
      <c r="AU12" s="34"/>
      <c r="AV12" s="34"/>
      <c r="AW12" s="34"/>
      <c r="AX12" s="34"/>
      <c r="AY12" s="34"/>
      <c r="AZ12" s="35"/>
      <c r="BA12" s="34"/>
      <c r="BB12" s="35"/>
      <c r="BC12" s="34"/>
      <c r="BD12" s="33">
        <v>11340835.220000001</v>
      </c>
      <c r="BE12" s="15">
        <f t="shared" si="1"/>
        <v>21.543695222238537</v>
      </c>
      <c r="BF12" s="15">
        <f t="shared" si="2"/>
        <v>21.858704038893144</v>
      </c>
      <c r="BG12" s="2"/>
    </row>
    <row r="13" spans="1:59" outlineLevel="1">
      <c r="A13" s="5" t="s">
        <v>93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6" t="s">
        <v>19</v>
      </c>
      <c r="O13" s="7" t="s">
        <v>10</v>
      </c>
      <c r="P13" s="7" t="s">
        <v>11</v>
      </c>
      <c r="Q13" s="7" t="s">
        <v>20</v>
      </c>
      <c r="R13" s="7" t="s">
        <v>10</v>
      </c>
      <c r="S13" s="7" t="s">
        <v>10</v>
      </c>
      <c r="T13" s="7"/>
      <c r="U13" s="7"/>
      <c r="V13" s="7"/>
      <c r="W13" s="7"/>
      <c r="X13" s="7"/>
      <c r="Y13" s="7"/>
      <c r="Z13" s="8">
        <v>48930.774899999997</v>
      </c>
      <c r="AA13" s="65">
        <v>56413472.170000002</v>
      </c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>
        <f>30572828.8+69323</f>
        <v>30642151.800000001</v>
      </c>
      <c r="AT13" s="65">
        <v>10630072.23</v>
      </c>
      <c r="AU13" s="34"/>
      <c r="AV13" s="34"/>
      <c r="AW13" s="34"/>
      <c r="AX13" s="34"/>
      <c r="AY13" s="34"/>
      <c r="AZ13" s="35"/>
      <c r="BA13" s="34"/>
      <c r="BB13" s="35"/>
      <c r="BC13" s="34"/>
      <c r="BD13" s="33">
        <f>5188865.04+13730.82</f>
        <v>5202595.8600000003</v>
      </c>
      <c r="BE13" s="15">
        <f t="shared" si="1"/>
        <v>18.843144768623095</v>
      </c>
      <c r="BF13" s="15">
        <f t="shared" si="2"/>
        <v>16.978559123253216</v>
      </c>
      <c r="BG13" s="2"/>
    </row>
    <row r="14" spans="1:59" outlineLevel="1">
      <c r="A14" s="5" t="s">
        <v>94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6" t="s">
        <v>21</v>
      </c>
      <c r="O14" s="7" t="s">
        <v>10</v>
      </c>
      <c r="P14" s="7" t="s">
        <v>11</v>
      </c>
      <c r="Q14" s="7" t="s">
        <v>22</v>
      </c>
      <c r="R14" s="7" t="s">
        <v>10</v>
      </c>
      <c r="S14" s="7" t="s">
        <v>10</v>
      </c>
      <c r="T14" s="7"/>
      <c r="U14" s="7"/>
      <c r="V14" s="7"/>
      <c r="W14" s="7"/>
      <c r="X14" s="7"/>
      <c r="Y14" s="7"/>
      <c r="Z14" s="8">
        <v>3836.6</v>
      </c>
      <c r="AA14" s="65">
        <v>14563812.93</v>
      </c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>
        <v>6685700</v>
      </c>
      <c r="AT14" s="65">
        <v>2991558.5</v>
      </c>
      <c r="AU14" s="34"/>
      <c r="AV14" s="34"/>
      <c r="AW14" s="34"/>
      <c r="AX14" s="34"/>
      <c r="AY14" s="34"/>
      <c r="AZ14" s="35"/>
      <c r="BA14" s="34"/>
      <c r="BB14" s="35"/>
      <c r="BC14" s="34"/>
      <c r="BD14" s="33">
        <v>1559058.5</v>
      </c>
      <c r="BE14" s="15">
        <f t="shared" si="1"/>
        <v>20.541039042307997</v>
      </c>
      <c r="BF14" s="15">
        <f t="shared" si="2"/>
        <v>23.319300895942085</v>
      </c>
      <c r="BG14" s="2"/>
    </row>
    <row r="15" spans="1:59" outlineLevel="1">
      <c r="A15" s="5" t="s">
        <v>95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6" t="s">
        <v>23</v>
      </c>
      <c r="O15" s="7" t="s">
        <v>10</v>
      </c>
      <c r="P15" s="7" t="s">
        <v>11</v>
      </c>
      <c r="Q15" s="7" t="s">
        <v>24</v>
      </c>
      <c r="R15" s="7" t="s">
        <v>10</v>
      </c>
      <c r="S15" s="7" t="s">
        <v>10</v>
      </c>
      <c r="T15" s="7"/>
      <c r="U15" s="7"/>
      <c r="V15" s="7"/>
      <c r="W15" s="7"/>
      <c r="X15" s="7"/>
      <c r="Y15" s="7"/>
      <c r="Z15" s="8">
        <v>2305.5</v>
      </c>
      <c r="AA15" s="65">
        <v>3655171.1</v>
      </c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>
        <f>3554161+1010.1</f>
        <v>3555171.1</v>
      </c>
      <c r="AT15" s="65">
        <v>642530.27</v>
      </c>
      <c r="AU15" s="34"/>
      <c r="AV15" s="34"/>
      <c r="AW15" s="34"/>
      <c r="AX15" s="34"/>
      <c r="AY15" s="34"/>
      <c r="AZ15" s="35"/>
      <c r="BA15" s="34"/>
      <c r="BB15" s="35"/>
      <c r="BC15" s="34"/>
      <c r="BD15" s="33">
        <f>541520.17+1010.1</f>
        <v>542530.27</v>
      </c>
      <c r="BE15" s="15">
        <f t="shared" si="1"/>
        <v>17.578664648557766</v>
      </c>
      <c r="BF15" s="15">
        <f t="shared" si="2"/>
        <v>15.26031391288031</v>
      </c>
      <c r="BG15" s="2"/>
    </row>
    <row r="16" spans="1:59" ht="31.5" outlineLevel="1">
      <c r="A16" s="5" t="s">
        <v>96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6" t="s">
        <v>25</v>
      </c>
      <c r="O16" s="7" t="s">
        <v>10</v>
      </c>
      <c r="P16" s="7" t="s">
        <v>11</v>
      </c>
      <c r="Q16" s="7" t="s">
        <v>26</v>
      </c>
      <c r="R16" s="7" t="s">
        <v>10</v>
      </c>
      <c r="S16" s="7" t="s">
        <v>10</v>
      </c>
      <c r="T16" s="7"/>
      <c r="U16" s="7"/>
      <c r="V16" s="7"/>
      <c r="W16" s="7"/>
      <c r="X16" s="7"/>
      <c r="Y16" s="7"/>
      <c r="Z16" s="8">
        <v>3269.7</v>
      </c>
      <c r="AA16" s="65">
        <v>2943443.87</v>
      </c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>
        <v>223989.9</v>
      </c>
      <c r="AT16" s="65">
        <v>0</v>
      </c>
      <c r="AU16" s="34"/>
      <c r="AV16" s="34"/>
      <c r="AW16" s="34"/>
      <c r="AX16" s="34"/>
      <c r="AY16" s="34"/>
      <c r="AZ16" s="35"/>
      <c r="BA16" s="34"/>
      <c r="BB16" s="35"/>
      <c r="BC16" s="34"/>
      <c r="BD16" s="33">
        <v>0</v>
      </c>
      <c r="BE16" s="15">
        <f t="shared" si="1"/>
        <v>0</v>
      </c>
      <c r="BF16" s="15">
        <f t="shared" si="2"/>
        <v>0</v>
      </c>
      <c r="BG16" s="2"/>
    </row>
    <row r="17" spans="1:59" ht="31.5">
      <c r="A17" s="16" t="s">
        <v>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 t="s">
        <v>27</v>
      </c>
      <c r="O17" s="19" t="s">
        <v>10</v>
      </c>
      <c r="P17" s="19" t="s">
        <v>11</v>
      </c>
      <c r="Q17" s="19" t="s">
        <v>28</v>
      </c>
      <c r="R17" s="19" t="s">
        <v>10</v>
      </c>
      <c r="S17" s="19" t="s">
        <v>10</v>
      </c>
      <c r="T17" s="19"/>
      <c r="U17" s="19"/>
      <c r="V17" s="19"/>
      <c r="W17" s="19"/>
      <c r="X17" s="19"/>
      <c r="Y17" s="19"/>
      <c r="Z17" s="20">
        <v>2516.9</v>
      </c>
      <c r="AA17" s="37">
        <v>7474815.3399999999</v>
      </c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6">
        <v>4602373.34</v>
      </c>
      <c r="AT17" s="37">
        <v>1192395.96</v>
      </c>
      <c r="AU17" s="36"/>
      <c r="AV17" s="36"/>
      <c r="AW17" s="36"/>
      <c r="AX17" s="36"/>
      <c r="AY17" s="36"/>
      <c r="AZ17" s="37"/>
      <c r="BA17" s="36"/>
      <c r="BB17" s="37"/>
      <c r="BC17" s="36"/>
      <c r="BD17" s="36">
        <v>1192395.96</v>
      </c>
      <c r="BE17" s="75">
        <f t="shared" si="1"/>
        <v>15.95217949558069</v>
      </c>
      <c r="BF17" s="75">
        <f t="shared" si="2"/>
        <v>25.908284094136526</v>
      </c>
      <c r="BG17" s="2"/>
    </row>
    <row r="18" spans="1:59">
      <c r="A18" s="16" t="s">
        <v>98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 t="s">
        <v>29</v>
      </c>
      <c r="O18" s="19" t="s">
        <v>10</v>
      </c>
      <c r="P18" s="19" t="s">
        <v>11</v>
      </c>
      <c r="Q18" s="19" t="s">
        <v>30</v>
      </c>
      <c r="R18" s="19" t="s">
        <v>10</v>
      </c>
      <c r="S18" s="19" t="s">
        <v>10</v>
      </c>
      <c r="T18" s="19"/>
      <c r="U18" s="19"/>
      <c r="V18" s="19"/>
      <c r="W18" s="19"/>
      <c r="X18" s="19"/>
      <c r="Y18" s="19"/>
      <c r="Z18" s="20">
        <v>62057.358899999999</v>
      </c>
      <c r="AA18" s="36">
        <f>SUM(AA19:AA21)</f>
        <v>94644476.850000009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62057.358899999999</v>
      </c>
      <c r="AJ18" s="36">
        <v>78614.325219999999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78202.996020000006</v>
      </c>
      <c r="AR18" s="36">
        <v>78202.996020000006</v>
      </c>
      <c r="AS18" s="36">
        <f t="shared" ref="AS18:BD18" si="3">SUM(AS19:AS21)</f>
        <v>89818354.250000015</v>
      </c>
      <c r="AT18" s="36">
        <f t="shared" si="3"/>
        <v>26272423.690000001</v>
      </c>
      <c r="AU18" s="36">
        <f t="shared" si="3"/>
        <v>0</v>
      </c>
      <c r="AV18" s="36">
        <f t="shared" si="3"/>
        <v>0</v>
      </c>
      <c r="AW18" s="36">
        <f t="shared" si="3"/>
        <v>0</v>
      </c>
      <c r="AX18" s="36">
        <f t="shared" si="3"/>
        <v>0</v>
      </c>
      <c r="AY18" s="36">
        <f t="shared" si="3"/>
        <v>0</v>
      </c>
      <c r="AZ18" s="36">
        <f t="shared" si="3"/>
        <v>0</v>
      </c>
      <c r="BA18" s="36">
        <f t="shared" si="3"/>
        <v>0</v>
      </c>
      <c r="BB18" s="36">
        <f t="shared" si="3"/>
        <v>0</v>
      </c>
      <c r="BC18" s="36">
        <f t="shared" si="3"/>
        <v>0</v>
      </c>
      <c r="BD18" s="36">
        <f t="shared" si="3"/>
        <v>23075014.600000001</v>
      </c>
      <c r="BE18" s="75">
        <f t="shared" si="1"/>
        <v>27.759066946546284</v>
      </c>
      <c r="BF18" s="75">
        <f t="shared" si="2"/>
        <v>25.69075640795322</v>
      </c>
      <c r="BG18" s="2"/>
    </row>
    <row r="19" spans="1:59" outlineLevel="1">
      <c r="A19" s="5" t="s">
        <v>99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6" t="s">
        <v>31</v>
      </c>
      <c r="O19" s="7" t="s">
        <v>10</v>
      </c>
      <c r="P19" s="7" t="s">
        <v>11</v>
      </c>
      <c r="Q19" s="7" t="s">
        <v>32</v>
      </c>
      <c r="R19" s="7" t="s">
        <v>10</v>
      </c>
      <c r="S19" s="7" t="s">
        <v>10</v>
      </c>
      <c r="T19" s="7"/>
      <c r="U19" s="7"/>
      <c r="V19" s="7"/>
      <c r="W19" s="7"/>
      <c r="X19" s="7"/>
      <c r="Y19" s="7"/>
      <c r="Z19" s="8">
        <v>14641.554</v>
      </c>
      <c r="AA19" s="65">
        <v>27590641.510000002</v>
      </c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>
        <f>27453932.91+1367.09</f>
        <v>27455300</v>
      </c>
      <c r="AT19" s="65">
        <v>5116595.49</v>
      </c>
      <c r="AU19" s="34"/>
      <c r="AV19" s="34"/>
      <c r="AW19" s="34"/>
      <c r="AX19" s="34"/>
      <c r="AY19" s="34"/>
      <c r="AZ19" s="35"/>
      <c r="BA19" s="34"/>
      <c r="BB19" s="35"/>
      <c r="BC19" s="34"/>
      <c r="BD19" s="33">
        <v>5116595.49</v>
      </c>
      <c r="BE19" s="15">
        <f t="shared" si="1"/>
        <v>18.544677506485421</v>
      </c>
      <c r="BF19" s="15">
        <f t="shared" si="2"/>
        <v>18.636093905366177</v>
      </c>
      <c r="BG19" s="2"/>
    </row>
    <row r="20" spans="1:59" ht="31.5" outlineLevel="1">
      <c r="A20" s="5" t="s">
        <v>100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6" t="s">
        <v>33</v>
      </c>
      <c r="O20" s="7" t="s">
        <v>10</v>
      </c>
      <c r="P20" s="7" t="s">
        <v>11</v>
      </c>
      <c r="Q20" s="7" t="s">
        <v>34</v>
      </c>
      <c r="R20" s="7" t="s">
        <v>10</v>
      </c>
      <c r="S20" s="7" t="s">
        <v>10</v>
      </c>
      <c r="T20" s="7"/>
      <c r="U20" s="7"/>
      <c r="V20" s="7"/>
      <c r="W20" s="7"/>
      <c r="X20" s="7"/>
      <c r="Y20" s="7"/>
      <c r="Z20" s="8">
        <v>43015.804900000003</v>
      </c>
      <c r="AA20" s="65">
        <v>61976043.450000003</v>
      </c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>
        <f>57257005.7+27026.17+1230.49</f>
        <v>57285262.360000007</v>
      </c>
      <c r="AT20" s="65">
        <v>19416264.719999999</v>
      </c>
      <c r="AU20" s="34"/>
      <c r="AV20" s="34"/>
      <c r="AW20" s="34"/>
      <c r="AX20" s="34"/>
      <c r="AY20" s="34"/>
      <c r="AZ20" s="35"/>
      <c r="BA20" s="34"/>
      <c r="BB20" s="35"/>
      <c r="BC20" s="34"/>
      <c r="BD20" s="33">
        <f>16190598.97+27026.17+1230.49</f>
        <v>16218855.630000001</v>
      </c>
      <c r="BE20" s="15">
        <f t="shared" si="1"/>
        <v>31.328661268388856</v>
      </c>
      <c r="BF20" s="15">
        <f t="shared" si="2"/>
        <v>28.312440166678847</v>
      </c>
      <c r="BG20" s="2"/>
    </row>
    <row r="21" spans="1:59" outlineLevel="1">
      <c r="A21" s="5" t="s">
        <v>101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6" t="s">
        <v>35</v>
      </c>
      <c r="O21" s="7" t="s">
        <v>10</v>
      </c>
      <c r="P21" s="7" t="s">
        <v>11</v>
      </c>
      <c r="Q21" s="7" t="s">
        <v>36</v>
      </c>
      <c r="R21" s="7" t="s">
        <v>10</v>
      </c>
      <c r="S21" s="7" t="s">
        <v>10</v>
      </c>
      <c r="T21" s="7"/>
      <c r="U21" s="7"/>
      <c r="V21" s="7"/>
      <c r="W21" s="7"/>
      <c r="X21" s="7"/>
      <c r="Y21" s="7"/>
      <c r="Z21" s="8">
        <v>4400</v>
      </c>
      <c r="AA21" s="65">
        <v>5077791.8899999997</v>
      </c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>
        <v>5077791.8899999997</v>
      </c>
      <c r="AT21" s="65">
        <v>1739563.48</v>
      </c>
      <c r="AU21" s="34"/>
      <c r="AV21" s="34"/>
      <c r="AW21" s="34"/>
      <c r="AX21" s="34"/>
      <c r="AY21" s="34"/>
      <c r="AZ21" s="35"/>
      <c r="BA21" s="34"/>
      <c r="BB21" s="35"/>
      <c r="BC21" s="34"/>
      <c r="BD21" s="33">
        <v>1739563.48</v>
      </c>
      <c r="BE21" s="15">
        <f t="shared" si="1"/>
        <v>34.258266539552885</v>
      </c>
      <c r="BF21" s="15">
        <f t="shared" si="2"/>
        <v>34.258266539552885</v>
      </c>
      <c r="BG21" s="2"/>
    </row>
    <row r="22" spans="1:59">
      <c r="A22" s="16" t="s">
        <v>115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 t="s">
        <v>37</v>
      </c>
      <c r="O22" s="19" t="s">
        <v>10</v>
      </c>
      <c r="P22" s="19" t="s">
        <v>11</v>
      </c>
      <c r="Q22" s="19" t="s">
        <v>38</v>
      </c>
      <c r="R22" s="19" t="s">
        <v>10</v>
      </c>
      <c r="S22" s="19" t="s">
        <v>10</v>
      </c>
      <c r="T22" s="19"/>
      <c r="U22" s="19"/>
      <c r="V22" s="19"/>
      <c r="W22" s="19"/>
      <c r="X22" s="19"/>
      <c r="Y22" s="19"/>
      <c r="Z22" s="20">
        <v>860.66719999999998</v>
      </c>
      <c r="AA22" s="36">
        <f>SUM(AA23:AA24)</f>
        <v>2492719.35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860.66719999999998</v>
      </c>
      <c r="AJ22" s="36">
        <v>1568.32572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1568.32572</v>
      </c>
      <c r="AR22" s="36">
        <v>1568.32572</v>
      </c>
      <c r="AS22" s="36">
        <f t="shared" ref="AS22:BD22" si="4">SUM(AS23:AS24)</f>
        <v>1015228</v>
      </c>
      <c r="AT22" s="36">
        <f t="shared" si="4"/>
        <v>1404643.2999999998</v>
      </c>
      <c r="AU22" s="36">
        <f t="shared" si="4"/>
        <v>0</v>
      </c>
      <c r="AV22" s="36">
        <f t="shared" si="4"/>
        <v>0</v>
      </c>
      <c r="AW22" s="36">
        <f t="shared" si="4"/>
        <v>0</v>
      </c>
      <c r="AX22" s="36">
        <f t="shared" si="4"/>
        <v>0</v>
      </c>
      <c r="AY22" s="36">
        <f t="shared" si="4"/>
        <v>0</v>
      </c>
      <c r="AZ22" s="36">
        <f t="shared" si="4"/>
        <v>0</v>
      </c>
      <c r="BA22" s="36">
        <f t="shared" si="4"/>
        <v>0</v>
      </c>
      <c r="BB22" s="36">
        <f t="shared" si="4"/>
        <v>0</v>
      </c>
      <c r="BC22" s="36">
        <f t="shared" si="4"/>
        <v>0</v>
      </c>
      <c r="BD22" s="36">
        <f t="shared" si="4"/>
        <v>146682.64000000001</v>
      </c>
      <c r="BE22" s="21">
        <f t="shared" si="1"/>
        <v>56.349837377400704</v>
      </c>
      <c r="BF22" s="21">
        <f t="shared" si="2"/>
        <v>14.448246108263366</v>
      </c>
      <c r="BG22" s="2"/>
    </row>
    <row r="23" spans="1:59" outlineLevel="1">
      <c r="A23" s="5" t="s">
        <v>102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6" t="s">
        <v>39</v>
      </c>
      <c r="O23" s="7" t="s">
        <v>10</v>
      </c>
      <c r="P23" s="7" t="s">
        <v>11</v>
      </c>
      <c r="Q23" s="7" t="s">
        <v>40</v>
      </c>
      <c r="R23" s="7" t="s">
        <v>10</v>
      </c>
      <c r="S23" s="7" t="s">
        <v>10</v>
      </c>
      <c r="T23" s="7"/>
      <c r="U23" s="7"/>
      <c r="V23" s="7"/>
      <c r="W23" s="7"/>
      <c r="X23" s="7"/>
      <c r="Y23" s="7"/>
      <c r="Z23" s="8">
        <v>310.66719999999998</v>
      </c>
      <c r="AA23" s="65">
        <v>1489776.35</v>
      </c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>
        <v>12285</v>
      </c>
      <c r="AT23" s="65">
        <v>1270245.6599999999</v>
      </c>
      <c r="AU23" s="34"/>
      <c r="AV23" s="34"/>
      <c r="AW23" s="34"/>
      <c r="AX23" s="34"/>
      <c r="AY23" s="34"/>
      <c r="AZ23" s="35"/>
      <c r="BA23" s="34"/>
      <c r="BB23" s="35"/>
      <c r="BC23" s="34"/>
      <c r="BD23" s="33">
        <v>12285</v>
      </c>
      <c r="BE23" s="15">
        <f t="shared" si="1"/>
        <v>85.264184788542238</v>
      </c>
      <c r="BF23" s="15">
        <f t="shared" si="2"/>
        <v>100</v>
      </c>
      <c r="BG23" s="2"/>
    </row>
    <row r="24" spans="1:59" outlineLevel="1">
      <c r="A24" s="5" t="s">
        <v>103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 t="s">
        <v>41</v>
      </c>
      <c r="O24" s="7" t="s">
        <v>10</v>
      </c>
      <c r="P24" s="7" t="s">
        <v>11</v>
      </c>
      <c r="Q24" s="7" t="s">
        <v>42</v>
      </c>
      <c r="R24" s="7" t="s">
        <v>10</v>
      </c>
      <c r="S24" s="7" t="s">
        <v>10</v>
      </c>
      <c r="T24" s="7"/>
      <c r="U24" s="7"/>
      <c r="V24" s="7"/>
      <c r="W24" s="7"/>
      <c r="X24" s="7"/>
      <c r="Y24" s="7"/>
      <c r="Z24" s="8">
        <v>550</v>
      </c>
      <c r="AA24" s="65">
        <v>1002943</v>
      </c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>
        <v>1002943</v>
      </c>
      <c r="AT24" s="65">
        <v>134397.64000000001</v>
      </c>
      <c r="AU24" s="34"/>
      <c r="AV24" s="34"/>
      <c r="AW24" s="34"/>
      <c r="AX24" s="34"/>
      <c r="AY24" s="34"/>
      <c r="AZ24" s="35"/>
      <c r="BA24" s="34"/>
      <c r="BB24" s="35"/>
      <c r="BC24" s="34"/>
      <c r="BD24" s="33">
        <v>134397.64000000001</v>
      </c>
      <c r="BE24" s="15">
        <f t="shared" si="1"/>
        <v>13.400326838115429</v>
      </c>
      <c r="BF24" s="15">
        <f t="shared" si="2"/>
        <v>13.400326838115429</v>
      </c>
      <c r="BG24" s="2"/>
    </row>
    <row r="25" spans="1:59" ht="31.5">
      <c r="A25" s="16" t="s">
        <v>104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 t="s">
        <v>43</v>
      </c>
      <c r="O25" s="19" t="s">
        <v>10</v>
      </c>
      <c r="P25" s="19" t="s">
        <v>11</v>
      </c>
      <c r="Q25" s="19" t="s">
        <v>44</v>
      </c>
      <c r="R25" s="19" t="s">
        <v>10</v>
      </c>
      <c r="S25" s="19" t="s">
        <v>10</v>
      </c>
      <c r="T25" s="19"/>
      <c r="U25" s="19"/>
      <c r="V25" s="19"/>
      <c r="W25" s="19"/>
      <c r="X25" s="19"/>
      <c r="Y25" s="19"/>
      <c r="Z25" s="20">
        <v>310</v>
      </c>
      <c r="AA25" s="36">
        <f>AA26</f>
        <v>200000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310</v>
      </c>
      <c r="AJ25" s="36">
        <v>377.88499999999999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377.88499999999999</v>
      </c>
      <c r="AR25" s="36">
        <v>377.88499999999999</v>
      </c>
      <c r="AS25" s="36">
        <f>AS26</f>
        <v>200000</v>
      </c>
      <c r="AT25" s="36">
        <f>AT26</f>
        <v>0</v>
      </c>
      <c r="AU25" s="36" t="e">
        <f>AU26+#REF!</f>
        <v>#REF!</v>
      </c>
      <c r="AV25" s="36" t="e">
        <f>AV26+#REF!</f>
        <v>#REF!</v>
      </c>
      <c r="AW25" s="36" t="e">
        <f>AW26+#REF!</f>
        <v>#REF!</v>
      </c>
      <c r="AX25" s="36" t="e">
        <f>AX26+#REF!</f>
        <v>#REF!</v>
      </c>
      <c r="AY25" s="36" t="e">
        <f>AY26+#REF!</f>
        <v>#REF!</v>
      </c>
      <c r="AZ25" s="36" t="e">
        <f>AZ26+#REF!</f>
        <v>#REF!</v>
      </c>
      <c r="BA25" s="36" t="e">
        <f>BA26+#REF!</f>
        <v>#REF!</v>
      </c>
      <c r="BB25" s="36" t="e">
        <f>BB26+#REF!</f>
        <v>#REF!</v>
      </c>
      <c r="BC25" s="36" t="e">
        <f>BC26+#REF!</f>
        <v>#REF!</v>
      </c>
      <c r="BD25" s="36">
        <f>BD26</f>
        <v>0</v>
      </c>
      <c r="BE25" s="21">
        <f t="shared" si="1"/>
        <v>0</v>
      </c>
      <c r="BF25" s="21">
        <f t="shared" si="2"/>
        <v>0</v>
      </c>
      <c r="BG25" s="2"/>
    </row>
    <row r="26" spans="1:59" ht="31.5" outlineLevel="1">
      <c r="A26" s="5" t="s">
        <v>105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6" t="s">
        <v>45</v>
      </c>
      <c r="O26" s="7" t="s">
        <v>10</v>
      </c>
      <c r="P26" s="7" t="s">
        <v>11</v>
      </c>
      <c r="Q26" s="7" t="s">
        <v>46</v>
      </c>
      <c r="R26" s="7" t="s">
        <v>10</v>
      </c>
      <c r="S26" s="7" t="s">
        <v>10</v>
      </c>
      <c r="T26" s="7"/>
      <c r="U26" s="7"/>
      <c r="V26" s="7"/>
      <c r="W26" s="7"/>
      <c r="X26" s="7"/>
      <c r="Y26" s="7"/>
      <c r="Z26" s="8">
        <v>300</v>
      </c>
      <c r="AA26" s="65">
        <v>200000</v>
      </c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>
        <v>200000</v>
      </c>
      <c r="AT26" s="33">
        <v>0</v>
      </c>
      <c r="AU26" s="34"/>
      <c r="AV26" s="34"/>
      <c r="AW26" s="34"/>
      <c r="AX26" s="34"/>
      <c r="AY26" s="34"/>
      <c r="AZ26" s="35"/>
      <c r="BA26" s="34"/>
      <c r="BB26" s="35"/>
      <c r="BC26" s="34"/>
      <c r="BD26" s="33">
        <v>0</v>
      </c>
      <c r="BE26" s="15">
        <f t="shared" si="1"/>
        <v>0</v>
      </c>
      <c r="BF26" s="15">
        <f t="shared" si="2"/>
        <v>0</v>
      </c>
      <c r="BG26" s="2"/>
    </row>
    <row r="27" spans="1:59">
      <c r="A27" s="16" t="s">
        <v>106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 t="s">
        <v>47</v>
      </c>
      <c r="O27" s="19" t="s">
        <v>10</v>
      </c>
      <c r="P27" s="19" t="s">
        <v>11</v>
      </c>
      <c r="Q27" s="19" t="s">
        <v>48</v>
      </c>
      <c r="R27" s="19" t="s">
        <v>10</v>
      </c>
      <c r="S27" s="19" t="s">
        <v>10</v>
      </c>
      <c r="T27" s="19"/>
      <c r="U27" s="19"/>
      <c r="V27" s="19"/>
      <c r="W27" s="19"/>
      <c r="X27" s="19"/>
      <c r="Y27" s="19"/>
      <c r="Z27" s="20">
        <v>1157.5</v>
      </c>
      <c r="AA27" s="32">
        <f>AA28</f>
        <v>4685807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1157.5</v>
      </c>
      <c r="AJ27" s="32">
        <v>1497.8229899999999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1200.7098800000001</v>
      </c>
      <c r="AR27" s="32">
        <v>1200.7098800000001</v>
      </c>
      <c r="AS27" s="32">
        <f>AS28</f>
        <v>740000</v>
      </c>
      <c r="AT27" s="32">
        <f>AT28</f>
        <v>37479.9</v>
      </c>
      <c r="AU27" s="32" t="e">
        <f>AU28+#REF!+#REF!</f>
        <v>#REF!</v>
      </c>
      <c r="AV27" s="32" t="e">
        <f>AV28+#REF!+#REF!</f>
        <v>#REF!</v>
      </c>
      <c r="AW27" s="32" t="e">
        <f>AW28+#REF!+#REF!</f>
        <v>#REF!</v>
      </c>
      <c r="AX27" s="32" t="e">
        <f>AX28+#REF!+#REF!</f>
        <v>#REF!</v>
      </c>
      <c r="AY27" s="32" t="e">
        <f>AY28+#REF!+#REF!</f>
        <v>#REF!</v>
      </c>
      <c r="AZ27" s="32" t="e">
        <f>AZ28+#REF!+#REF!</f>
        <v>#REF!</v>
      </c>
      <c r="BA27" s="32" t="e">
        <f>BA28+#REF!+#REF!</f>
        <v>#REF!</v>
      </c>
      <c r="BB27" s="32" t="e">
        <f>BB28+#REF!+#REF!</f>
        <v>#REF!</v>
      </c>
      <c r="BC27" s="32" t="e">
        <f>BC28+#REF!+#REF!</f>
        <v>#REF!</v>
      </c>
      <c r="BD27" s="32">
        <f>BD28</f>
        <v>37479.9</v>
      </c>
      <c r="BE27" s="21">
        <f t="shared" si="1"/>
        <v>0.79986008813423182</v>
      </c>
      <c r="BF27" s="21">
        <f t="shared" si="2"/>
        <v>5.0648513513513516</v>
      </c>
      <c r="BG27" s="2"/>
    </row>
    <row r="28" spans="1:59" ht="31.5" outlineLevel="1">
      <c r="A28" s="5" t="s">
        <v>107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6" t="s">
        <v>49</v>
      </c>
      <c r="O28" s="7" t="s">
        <v>10</v>
      </c>
      <c r="P28" s="7" t="s">
        <v>11</v>
      </c>
      <c r="Q28" s="7" t="s">
        <v>50</v>
      </c>
      <c r="R28" s="7" t="s">
        <v>10</v>
      </c>
      <c r="S28" s="7" t="s">
        <v>10</v>
      </c>
      <c r="T28" s="7"/>
      <c r="U28" s="7"/>
      <c r="V28" s="7"/>
      <c r="W28" s="7"/>
      <c r="X28" s="7"/>
      <c r="Y28" s="7"/>
      <c r="Z28" s="8">
        <v>1117.5</v>
      </c>
      <c r="AA28" s="33">
        <v>4685807</v>
      </c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>
        <v>740000</v>
      </c>
      <c r="AT28" s="33">
        <v>37479.9</v>
      </c>
      <c r="AU28" s="34"/>
      <c r="AV28" s="34"/>
      <c r="AW28" s="34"/>
      <c r="AX28" s="34"/>
      <c r="AY28" s="34"/>
      <c r="AZ28" s="35"/>
      <c r="BA28" s="34"/>
      <c r="BB28" s="35"/>
      <c r="BC28" s="34"/>
      <c r="BD28" s="33">
        <v>37479.9</v>
      </c>
      <c r="BE28" s="15">
        <f t="shared" si="1"/>
        <v>0.79986008813423182</v>
      </c>
      <c r="BF28" s="15">
        <f t="shared" si="2"/>
        <v>5.0648513513513516</v>
      </c>
      <c r="BG28" s="2"/>
    </row>
    <row r="29" spans="1:59" ht="31.5">
      <c r="A29" s="16" t="s">
        <v>116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 t="s">
        <v>51</v>
      </c>
      <c r="O29" s="19" t="s">
        <v>10</v>
      </c>
      <c r="P29" s="19" t="s">
        <v>11</v>
      </c>
      <c r="Q29" s="19" t="s">
        <v>52</v>
      </c>
      <c r="R29" s="19" t="s">
        <v>10</v>
      </c>
      <c r="S29" s="19" t="s">
        <v>10</v>
      </c>
      <c r="T29" s="19"/>
      <c r="U29" s="19"/>
      <c r="V29" s="19"/>
      <c r="W29" s="19"/>
      <c r="X29" s="19"/>
      <c r="Y29" s="19"/>
      <c r="Z29" s="20">
        <v>73506.210000000006</v>
      </c>
      <c r="AA29" s="32">
        <f>SUM(AA30:AA35)</f>
        <v>224379514.41999999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73506.210000000006</v>
      </c>
      <c r="AJ29" s="32">
        <v>146926.29358999999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Q29" s="32">
        <v>135279.51066999999</v>
      </c>
      <c r="AR29" s="32">
        <v>135279.51066999999</v>
      </c>
      <c r="AS29" s="32">
        <f t="shared" ref="AS29:BD29" si="5">SUM(AS30:AS35)</f>
        <v>56604276.75999999</v>
      </c>
      <c r="AT29" s="32">
        <f t="shared" si="5"/>
        <v>11372428.030000001</v>
      </c>
      <c r="AU29" s="32">
        <f t="shared" si="5"/>
        <v>0</v>
      </c>
      <c r="AV29" s="32">
        <f t="shared" si="5"/>
        <v>0</v>
      </c>
      <c r="AW29" s="32">
        <f t="shared" si="5"/>
        <v>0</v>
      </c>
      <c r="AX29" s="32">
        <f t="shared" si="5"/>
        <v>0</v>
      </c>
      <c r="AY29" s="32">
        <f t="shared" si="5"/>
        <v>0</v>
      </c>
      <c r="AZ29" s="32">
        <f t="shared" si="5"/>
        <v>0</v>
      </c>
      <c r="BA29" s="32">
        <f t="shared" si="5"/>
        <v>0</v>
      </c>
      <c r="BB29" s="32">
        <f t="shared" si="5"/>
        <v>0</v>
      </c>
      <c r="BC29" s="32">
        <f t="shared" si="5"/>
        <v>0</v>
      </c>
      <c r="BD29" s="32">
        <f t="shared" si="5"/>
        <v>8892902.4500000011</v>
      </c>
      <c r="BE29" s="21">
        <f t="shared" si="1"/>
        <v>5.0683896252278915</v>
      </c>
      <c r="BF29" s="21">
        <f t="shared" si="2"/>
        <v>15.710654669620766</v>
      </c>
      <c r="BG29" s="2"/>
    </row>
    <row r="30" spans="1:59" outlineLevel="1">
      <c r="A30" s="5" t="s">
        <v>108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6" t="s">
        <v>53</v>
      </c>
      <c r="O30" s="7" t="s">
        <v>10</v>
      </c>
      <c r="P30" s="7" t="s">
        <v>11</v>
      </c>
      <c r="Q30" s="7" t="s">
        <v>54</v>
      </c>
      <c r="R30" s="7" t="s">
        <v>10</v>
      </c>
      <c r="S30" s="7" t="s">
        <v>10</v>
      </c>
      <c r="T30" s="7"/>
      <c r="U30" s="7"/>
      <c r="V30" s="7"/>
      <c r="W30" s="7"/>
      <c r="X30" s="7"/>
      <c r="Y30" s="7"/>
      <c r="Z30" s="8">
        <v>6762</v>
      </c>
      <c r="AA30" s="33">
        <v>73295944.489999995</v>
      </c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>
        <v>254876.81</v>
      </c>
      <c r="AT30" s="33">
        <v>1929230.1</v>
      </c>
      <c r="AU30" s="34"/>
      <c r="AV30" s="34"/>
      <c r="AW30" s="34"/>
      <c r="AX30" s="34"/>
      <c r="AY30" s="34"/>
      <c r="AZ30" s="35"/>
      <c r="BA30" s="34"/>
      <c r="BB30" s="35"/>
      <c r="BC30" s="34"/>
      <c r="BD30" s="33">
        <v>192.92</v>
      </c>
      <c r="BE30" s="15">
        <f t="shared" si="1"/>
        <v>2.6321102939920658</v>
      </c>
      <c r="BF30" s="15">
        <f t="shared" si="2"/>
        <v>7.5691468360734745E-2</v>
      </c>
      <c r="BG30" s="2"/>
    </row>
    <row r="31" spans="1:59" outlineLevel="1">
      <c r="A31" s="5" t="s">
        <v>109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6" t="s">
        <v>55</v>
      </c>
      <c r="O31" s="7" t="s">
        <v>10</v>
      </c>
      <c r="P31" s="7" t="s">
        <v>11</v>
      </c>
      <c r="Q31" s="7" t="s">
        <v>56</v>
      </c>
      <c r="R31" s="7" t="s">
        <v>10</v>
      </c>
      <c r="S31" s="7" t="s">
        <v>10</v>
      </c>
      <c r="T31" s="7"/>
      <c r="U31" s="7"/>
      <c r="V31" s="7"/>
      <c r="W31" s="7"/>
      <c r="X31" s="7"/>
      <c r="Y31" s="7"/>
      <c r="Z31" s="8">
        <v>76</v>
      </c>
      <c r="AA31" s="33">
        <v>125474.13</v>
      </c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>
        <v>125474.13</v>
      </c>
      <c r="AT31" s="33">
        <v>19566.11</v>
      </c>
      <c r="AU31" s="34"/>
      <c r="AV31" s="34"/>
      <c r="AW31" s="34"/>
      <c r="AX31" s="34"/>
      <c r="AY31" s="34"/>
      <c r="AZ31" s="35"/>
      <c r="BA31" s="34"/>
      <c r="BB31" s="35"/>
      <c r="BC31" s="34"/>
      <c r="BD31" s="33">
        <v>19566.11</v>
      </c>
      <c r="BE31" s="15">
        <f t="shared" si="1"/>
        <v>15.593740319219588</v>
      </c>
      <c r="BF31" s="15">
        <f t="shared" si="2"/>
        <v>15.593740319219588</v>
      </c>
      <c r="BG31" s="2"/>
    </row>
    <row r="32" spans="1:59" outlineLevel="1">
      <c r="A32" s="5" t="s">
        <v>110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6" t="s">
        <v>57</v>
      </c>
      <c r="O32" s="7" t="s">
        <v>10</v>
      </c>
      <c r="P32" s="7" t="s">
        <v>11</v>
      </c>
      <c r="Q32" s="7" t="s">
        <v>58</v>
      </c>
      <c r="R32" s="7" t="s">
        <v>10</v>
      </c>
      <c r="S32" s="7" t="s">
        <v>10</v>
      </c>
      <c r="T32" s="7"/>
      <c r="U32" s="7"/>
      <c r="V32" s="7"/>
      <c r="W32" s="7"/>
      <c r="X32" s="7"/>
      <c r="Y32" s="7"/>
      <c r="Z32" s="8">
        <v>10038.6</v>
      </c>
      <c r="AA32" s="33">
        <v>26663986.52</v>
      </c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>
        <v>11493909.52</v>
      </c>
      <c r="AT32" s="33">
        <v>630809.69999999995</v>
      </c>
      <c r="AU32" s="34"/>
      <c r="AV32" s="34"/>
      <c r="AW32" s="34"/>
      <c r="AX32" s="34"/>
      <c r="AY32" s="34"/>
      <c r="AZ32" s="35"/>
      <c r="BA32" s="34"/>
      <c r="BB32" s="35"/>
      <c r="BC32" s="34"/>
      <c r="BD32" s="33">
        <v>527309.69999999995</v>
      </c>
      <c r="BE32" s="15">
        <f t="shared" si="1"/>
        <v>2.3657741483136632</v>
      </c>
      <c r="BF32" s="15">
        <f t="shared" si="2"/>
        <v>4.5877314336123289</v>
      </c>
      <c r="BG32" s="2"/>
    </row>
    <row r="33" spans="1:59" ht="31.5" outlineLevel="1">
      <c r="A33" s="5" t="s">
        <v>111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6" t="s">
        <v>59</v>
      </c>
      <c r="O33" s="7" t="s">
        <v>10</v>
      </c>
      <c r="P33" s="7" t="s">
        <v>11</v>
      </c>
      <c r="Q33" s="7" t="s">
        <v>60</v>
      </c>
      <c r="R33" s="7" t="s">
        <v>10</v>
      </c>
      <c r="S33" s="7" t="s">
        <v>10</v>
      </c>
      <c r="T33" s="7"/>
      <c r="U33" s="7"/>
      <c r="V33" s="7"/>
      <c r="W33" s="7"/>
      <c r="X33" s="7"/>
      <c r="Y33" s="7"/>
      <c r="Z33" s="8">
        <v>52732.81</v>
      </c>
      <c r="AA33" s="33">
        <v>114143116.84</v>
      </c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>
        <v>37808723.659999996</v>
      </c>
      <c r="AT33" s="33">
        <v>7651282.5700000003</v>
      </c>
      <c r="AU33" s="34"/>
      <c r="AV33" s="34"/>
      <c r="AW33" s="34"/>
      <c r="AX33" s="34"/>
      <c r="AY33" s="34"/>
      <c r="AZ33" s="35"/>
      <c r="BA33" s="34"/>
      <c r="BB33" s="35"/>
      <c r="BC33" s="34"/>
      <c r="BD33" s="33">
        <v>7204294.1699999999</v>
      </c>
      <c r="BE33" s="15">
        <f t="shared" si="1"/>
        <v>6.7032360617286955</v>
      </c>
      <c r="BF33" s="15">
        <f t="shared" si="2"/>
        <v>19.054581780611212</v>
      </c>
      <c r="BG33" s="2"/>
    </row>
    <row r="34" spans="1:59" ht="31.5" outlineLevel="1">
      <c r="A34" s="5" t="s">
        <v>112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6" t="s">
        <v>61</v>
      </c>
      <c r="O34" s="7" t="s">
        <v>10</v>
      </c>
      <c r="P34" s="7" t="s">
        <v>11</v>
      </c>
      <c r="Q34" s="7" t="s">
        <v>62</v>
      </c>
      <c r="R34" s="7" t="s">
        <v>10</v>
      </c>
      <c r="S34" s="7" t="s">
        <v>10</v>
      </c>
      <c r="T34" s="7"/>
      <c r="U34" s="7"/>
      <c r="V34" s="7"/>
      <c r="W34" s="7"/>
      <c r="X34" s="7"/>
      <c r="Y34" s="7"/>
      <c r="Z34" s="8">
        <v>2025.5</v>
      </c>
      <c r="AA34" s="33">
        <v>2882552.42</v>
      </c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>
        <v>2552852.62</v>
      </c>
      <c r="AT34" s="33">
        <v>600495.24</v>
      </c>
      <c r="AU34" s="34"/>
      <c r="AV34" s="34"/>
      <c r="AW34" s="34"/>
      <c r="AX34" s="34"/>
      <c r="AY34" s="34"/>
      <c r="AZ34" s="35"/>
      <c r="BA34" s="34"/>
      <c r="BB34" s="35"/>
      <c r="BC34" s="34"/>
      <c r="BD34" s="33">
        <v>600495.24</v>
      </c>
      <c r="BE34" s="15">
        <f t="shared" si="1"/>
        <v>20.832066602972652</v>
      </c>
      <c r="BF34" s="15">
        <f t="shared" si="2"/>
        <v>23.522518898877916</v>
      </c>
      <c r="BG34" s="2"/>
    </row>
    <row r="35" spans="1:59" ht="31.5" outlineLevel="1">
      <c r="A35" s="5" t="s">
        <v>113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6" t="s">
        <v>63</v>
      </c>
      <c r="O35" s="7" t="s">
        <v>10</v>
      </c>
      <c r="P35" s="7" t="s">
        <v>11</v>
      </c>
      <c r="Q35" s="7" t="s">
        <v>64</v>
      </c>
      <c r="R35" s="7" t="s">
        <v>10</v>
      </c>
      <c r="S35" s="7" t="s">
        <v>10</v>
      </c>
      <c r="T35" s="7"/>
      <c r="U35" s="7"/>
      <c r="V35" s="7"/>
      <c r="W35" s="7"/>
      <c r="X35" s="7"/>
      <c r="Y35" s="7"/>
      <c r="Z35" s="8">
        <v>1871.3</v>
      </c>
      <c r="AA35" s="33">
        <v>7268440.0199999996</v>
      </c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>
        <v>4368440.0199999996</v>
      </c>
      <c r="AT35" s="33">
        <v>541044.31000000006</v>
      </c>
      <c r="AU35" s="34"/>
      <c r="AV35" s="34"/>
      <c r="AW35" s="34"/>
      <c r="AX35" s="34"/>
      <c r="AY35" s="34"/>
      <c r="AZ35" s="35"/>
      <c r="BA35" s="34"/>
      <c r="BB35" s="35"/>
      <c r="BC35" s="34"/>
      <c r="BD35" s="33">
        <v>541044.31000000006</v>
      </c>
      <c r="BE35" s="15">
        <f t="shared" si="1"/>
        <v>7.4437473310813687</v>
      </c>
      <c r="BF35" s="15">
        <f t="shared" si="2"/>
        <v>12.385297898630645</v>
      </c>
      <c r="BG35" s="2"/>
    </row>
    <row r="36" spans="1:59" ht="31.5">
      <c r="A36" s="16" t="s">
        <v>114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 t="s">
        <v>143</v>
      </c>
      <c r="O36" s="19" t="s">
        <v>10</v>
      </c>
      <c r="P36" s="19" t="s">
        <v>11</v>
      </c>
      <c r="Q36" s="19" t="s">
        <v>65</v>
      </c>
      <c r="R36" s="19" t="s">
        <v>10</v>
      </c>
      <c r="S36" s="19" t="s">
        <v>10</v>
      </c>
      <c r="T36" s="19"/>
      <c r="U36" s="19"/>
      <c r="V36" s="19"/>
      <c r="W36" s="19"/>
      <c r="X36" s="19"/>
      <c r="Y36" s="19"/>
      <c r="Z36" s="20">
        <v>10</v>
      </c>
      <c r="AA36" s="32">
        <v>508477.58</v>
      </c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>
        <v>5084.78</v>
      </c>
      <c r="AT36" s="32">
        <v>0</v>
      </c>
      <c r="AU36" s="36"/>
      <c r="AV36" s="36"/>
      <c r="AW36" s="36"/>
      <c r="AX36" s="36"/>
      <c r="AY36" s="36"/>
      <c r="AZ36" s="37"/>
      <c r="BA36" s="36"/>
      <c r="BB36" s="37"/>
      <c r="BC36" s="36"/>
      <c r="BD36" s="32">
        <v>0</v>
      </c>
      <c r="BE36" s="21">
        <f t="shared" si="1"/>
        <v>0</v>
      </c>
      <c r="BF36" s="21">
        <f t="shared" si="2"/>
        <v>0</v>
      </c>
      <c r="BG36" s="2"/>
    </row>
    <row r="37" spans="1:59">
      <c r="A37" s="16" t="s">
        <v>117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 t="s">
        <v>66</v>
      </c>
      <c r="O37" s="19" t="s">
        <v>10</v>
      </c>
      <c r="P37" s="19" t="s">
        <v>11</v>
      </c>
      <c r="Q37" s="19" t="s">
        <v>67</v>
      </c>
      <c r="R37" s="19" t="s">
        <v>10</v>
      </c>
      <c r="S37" s="19" t="s">
        <v>10</v>
      </c>
      <c r="T37" s="19"/>
      <c r="U37" s="19"/>
      <c r="V37" s="19"/>
      <c r="W37" s="19"/>
      <c r="X37" s="19"/>
      <c r="Y37" s="19"/>
      <c r="Z37" s="20">
        <v>121284.88890000001</v>
      </c>
      <c r="AA37" s="32">
        <f>SUM(AA38:AA43)</f>
        <v>197002122.12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121384.88890000001</v>
      </c>
      <c r="AJ37" s="32">
        <v>158107.85514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Q37" s="32">
        <v>156216.36098</v>
      </c>
      <c r="AR37" s="32">
        <v>156216.36098</v>
      </c>
      <c r="AS37" s="32">
        <f t="shared" ref="AS37:BD37" si="6">SUM(AS38:AS43)</f>
        <v>189269989.62</v>
      </c>
      <c r="AT37" s="32">
        <f t="shared" si="6"/>
        <v>48109554.600000001</v>
      </c>
      <c r="AU37" s="32">
        <f t="shared" si="6"/>
        <v>0</v>
      </c>
      <c r="AV37" s="32">
        <f t="shared" si="6"/>
        <v>0</v>
      </c>
      <c r="AW37" s="32">
        <f t="shared" si="6"/>
        <v>0</v>
      </c>
      <c r="AX37" s="32">
        <f t="shared" si="6"/>
        <v>0</v>
      </c>
      <c r="AY37" s="32">
        <f t="shared" si="6"/>
        <v>0</v>
      </c>
      <c r="AZ37" s="32">
        <f t="shared" si="6"/>
        <v>0</v>
      </c>
      <c r="BA37" s="32">
        <f t="shared" si="6"/>
        <v>0</v>
      </c>
      <c r="BB37" s="32">
        <f t="shared" si="6"/>
        <v>0</v>
      </c>
      <c r="BC37" s="32">
        <f t="shared" si="6"/>
        <v>0</v>
      </c>
      <c r="BD37" s="32">
        <f t="shared" si="6"/>
        <v>46238280.920000002</v>
      </c>
      <c r="BE37" s="21">
        <f t="shared" si="1"/>
        <v>24.420830639933413</v>
      </c>
      <c r="BF37" s="21">
        <f t="shared" si="2"/>
        <v>24.429800526133722</v>
      </c>
      <c r="BG37" s="2"/>
    </row>
    <row r="38" spans="1:59" outlineLevel="1">
      <c r="A38" s="5" t="s">
        <v>118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6" t="s">
        <v>68</v>
      </c>
      <c r="O38" s="7" t="s">
        <v>10</v>
      </c>
      <c r="P38" s="7" t="s">
        <v>11</v>
      </c>
      <c r="Q38" s="7" t="s">
        <v>69</v>
      </c>
      <c r="R38" s="7" t="s">
        <v>10</v>
      </c>
      <c r="S38" s="7" t="s">
        <v>10</v>
      </c>
      <c r="T38" s="7"/>
      <c r="U38" s="7"/>
      <c r="V38" s="7"/>
      <c r="W38" s="7"/>
      <c r="X38" s="7"/>
      <c r="Y38" s="7"/>
      <c r="Z38" s="8">
        <v>1700</v>
      </c>
      <c r="AA38" s="33">
        <v>2910000</v>
      </c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>
        <v>2910000</v>
      </c>
      <c r="AT38" s="33">
        <v>731734.05</v>
      </c>
      <c r="AU38" s="34"/>
      <c r="AV38" s="34"/>
      <c r="AW38" s="34"/>
      <c r="AX38" s="34"/>
      <c r="AY38" s="34"/>
      <c r="AZ38" s="35"/>
      <c r="BA38" s="34"/>
      <c r="BB38" s="35"/>
      <c r="BC38" s="34"/>
      <c r="BD38" s="33">
        <v>731734.05</v>
      </c>
      <c r="BE38" s="15">
        <f t="shared" si="1"/>
        <v>25.145500000000006</v>
      </c>
      <c r="BF38" s="15">
        <f t="shared" si="2"/>
        <v>25.145500000000006</v>
      </c>
      <c r="BG38" s="2"/>
    </row>
    <row r="39" spans="1:59" outlineLevel="1">
      <c r="A39" s="5" t="s">
        <v>119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6" t="s">
        <v>70</v>
      </c>
      <c r="O39" s="7" t="s">
        <v>10</v>
      </c>
      <c r="P39" s="7" t="s">
        <v>11</v>
      </c>
      <c r="Q39" s="7" t="s">
        <v>71</v>
      </c>
      <c r="R39" s="7" t="s">
        <v>10</v>
      </c>
      <c r="S39" s="7" t="s">
        <v>10</v>
      </c>
      <c r="T39" s="7"/>
      <c r="U39" s="7"/>
      <c r="V39" s="7"/>
      <c r="W39" s="7"/>
      <c r="X39" s="7"/>
      <c r="Y39" s="7"/>
      <c r="Z39" s="8">
        <v>7056.2</v>
      </c>
      <c r="AA39" s="33">
        <v>8908900</v>
      </c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>
        <v>8908900</v>
      </c>
      <c r="AT39" s="33">
        <v>2382492.92</v>
      </c>
      <c r="AU39" s="34"/>
      <c r="AV39" s="34"/>
      <c r="AW39" s="34"/>
      <c r="AX39" s="34"/>
      <c r="AY39" s="34"/>
      <c r="AZ39" s="35"/>
      <c r="BA39" s="34"/>
      <c r="BB39" s="35"/>
      <c r="BC39" s="34"/>
      <c r="BD39" s="33">
        <v>2382492.92</v>
      </c>
      <c r="BE39" s="15">
        <f t="shared" si="1"/>
        <v>26.742840530256263</v>
      </c>
      <c r="BF39" s="15">
        <f t="shared" si="2"/>
        <v>26.742840530256263</v>
      </c>
      <c r="BG39" s="2"/>
    </row>
    <row r="40" spans="1:59" ht="31.5" outlineLevel="1">
      <c r="A40" s="5" t="s">
        <v>120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6" t="s">
        <v>72</v>
      </c>
      <c r="O40" s="7" t="s">
        <v>10</v>
      </c>
      <c r="P40" s="7" t="s">
        <v>11</v>
      </c>
      <c r="Q40" s="7" t="s">
        <v>73</v>
      </c>
      <c r="R40" s="7" t="s">
        <v>10</v>
      </c>
      <c r="S40" s="7" t="s">
        <v>10</v>
      </c>
      <c r="T40" s="7"/>
      <c r="U40" s="7"/>
      <c r="V40" s="7"/>
      <c r="W40" s="7"/>
      <c r="X40" s="7"/>
      <c r="Y40" s="7"/>
      <c r="Z40" s="8">
        <v>20</v>
      </c>
      <c r="AA40" s="33">
        <v>181371.04</v>
      </c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>
        <v>32647.38</v>
      </c>
      <c r="AT40" s="33">
        <v>29946</v>
      </c>
      <c r="AU40" s="34"/>
      <c r="AV40" s="34"/>
      <c r="AW40" s="34"/>
      <c r="AX40" s="34"/>
      <c r="AY40" s="34"/>
      <c r="AZ40" s="35"/>
      <c r="BA40" s="34"/>
      <c r="BB40" s="35"/>
      <c r="BC40" s="34"/>
      <c r="BD40" s="33">
        <v>0</v>
      </c>
      <c r="BE40" s="15">
        <f t="shared" si="1"/>
        <v>16.510904938296651</v>
      </c>
      <c r="BF40" s="15">
        <f t="shared" si="2"/>
        <v>0</v>
      </c>
      <c r="BG40" s="2"/>
    </row>
    <row r="41" spans="1:59" outlineLevel="1">
      <c r="A41" s="5" t="s">
        <v>121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6" t="s">
        <v>74</v>
      </c>
      <c r="O41" s="7" t="s">
        <v>10</v>
      </c>
      <c r="P41" s="7" t="s">
        <v>11</v>
      </c>
      <c r="Q41" s="7" t="s">
        <v>75</v>
      </c>
      <c r="R41" s="7" t="s">
        <v>10</v>
      </c>
      <c r="S41" s="7" t="s">
        <v>10</v>
      </c>
      <c r="T41" s="7"/>
      <c r="U41" s="7"/>
      <c r="V41" s="7"/>
      <c r="W41" s="7"/>
      <c r="X41" s="7"/>
      <c r="Y41" s="7"/>
      <c r="Z41" s="8">
        <v>2021.3541</v>
      </c>
      <c r="AA41" s="33">
        <v>3141820.55</v>
      </c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>
        <v>2015192.3</v>
      </c>
      <c r="AT41" s="33">
        <v>664480.42000000004</v>
      </c>
      <c r="AU41" s="34"/>
      <c r="AV41" s="34"/>
      <c r="AW41" s="34"/>
      <c r="AX41" s="34"/>
      <c r="AY41" s="34"/>
      <c r="AZ41" s="35"/>
      <c r="BA41" s="34"/>
      <c r="BB41" s="35"/>
      <c r="BC41" s="34"/>
      <c r="BD41" s="33">
        <v>441252.81</v>
      </c>
      <c r="BE41" s="15">
        <f t="shared" si="1"/>
        <v>21.149534463386207</v>
      </c>
      <c r="BF41" s="15">
        <f t="shared" si="2"/>
        <v>21.896312823346932</v>
      </c>
      <c r="BG41" s="2"/>
    </row>
    <row r="42" spans="1:59" ht="31.5" outlineLevel="1">
      <c r="A42" s="5" t="s">
        <v>122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6" t="s">
        <v>76</v>
      </c>
      <c r="O42" s="7" t="s">
        <v>10</v>
      </c>
      <c r="P42" s="7" t="s">
        <v>11</v>
      </c>
      <c r="Q42" s="7" t="s">
        <v>77</v>
      </c>
      <c r="R42" s="7" t="s">
        <v>10</v>
      </c>
      <c r="S42" s="7" t="s">
        <v>10</v>
      </c>
      <c r="T42" s="7"/>
      <c r="U42" s="7"/>
      <c r="V42" s="7"/>
      <c r="W42" s="7"/>
      <c r="X42" s="7"/>
      <c r="Y42" s="7"/>
      <c r="Z42" s="8">
        <v>1489.7</v>
      </c>
      <c r="AA42" s="33">
        <v>2559669.2799999998</v>
      </c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>
        <v>167278.78</v>
      </c>
      <c r="AT42" s="33">
        <v>626506.89</v>
      </c>
      <c r="AU42" s="34"/>
      <c r="AV42" s="34"/>
      <c r="AW42" s="34"/>
      <c r="AX42" s="34"/>
      <c r="AY42" s="34"/>
      <c r="AZ42" s="35"/>
      <c r="BA42" s="34"/>
      <c r="BB42" s="35"/>
      <c r="BC42" s="34"/>
      <c r="BD42" s="33">
        <v>32866.89</v>
      </c>
      <c r="BE42" s="15">
        <f t="shared" si="1"/>
        <v>24.476087395165365</v>
      </c>
      <c r="BF42" s="15">
        <f t="shared" si="2"/>
        <v>19.647973281488543</v>
      </c>
      <c r="BG42" s="2"/>
    </row>
    <row r="43" spans="1:59" ht="31.5" outlineLevel="1">
      <c r="A43" s="5" t="s">
        <v>123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6" t="s">
        <v>78</v>
      </c>
      <c r="O43" s="7" t="s">
        <v>10</v>
      </c>
      <c r="P43" s="7" t="s">
        <v>11</v>
      </c>
      <c r="Q43" s="7" t="s">
        <v>79</v>
      </c>
      <c r="R43" s="7" t="s">
        <v>10</v>
      </c>
      <c r="S43" s="7" t="s">
        <v>10</v>
      </c>
      <c r="T43" s="7"/>
      <c r="U43" s="7"/>
      <c r="V43" s="7"/>
      <c r="W43" s="7"/>
      <c r="X43" s="7"/>
      <c r="Y43" s="7"/>
      <c r="Z43" s="8">
        <v>108997.6348</v>
      </c>
      <c r="AA43" s="33">
        <v>179300361.25</v>
      </c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>
        <v>175235971.16</v>
      </c>
      <c r="AT43" s="33">
        <v>43674394.32</v>
      </c>
      <c r="AU43" s="34"/>
      <c r="AV43" s="34"/>
      <c r="AW43" s="34"/>
      <c r="AX43" s="34"/>
      <c r="AY43" s="34"/>
      <c r="AZ43" s="35"/>
      <c r="BA43" s="34"/>
      <c r="BB43" s="35"/>
      <c r="BC43" s="34"/>
      <c r="BD43" s="33">
        <v>42649934.25</v>
      </c>
      <c r="BE43" s="15">
        <f t="shared" si="1"/>
        <v>24.358229964246654</v>
      </c>
      <c r="BF43" s="15">
        <f t="shared" si="2"/>
        <v>24.338572707231602</v>
      </c>
      <c r="BG43" s="2"/>
    </row>
    <row r="44" spans="1:59" ht="47.25">
      <c r="A44" s="16" t="s">
        <v>124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8" t="s">
        <v>80</v>
      </c>
      <c r="O44" s="19" t="s">
        <v>10</v>
      </c>
      <c r="P44" s="19" t="s">
        <v>11</v>
      </c>
      <c r="Q44" s="19" t="s">
        <v>81</v>
      </c>
      <c r="R44" s="19" t="s">
        <v>10</v>
      </c>
      <c r="S44" s="19" t="s">
        <v>10</v>
      </c>
      <c r="T44" s="19"/>
      <c r="U44" s="19"/>
      <c r="V44" s="19"/>
      <c r="W44" s="19"/>
      <c r="X44" s="19"/>
      <c r="Y44" s="19"/>
      <c r="Z44" s="20">
        <v>20</v>
      </c>
      <c r="AA44" s="32">
        <v>120000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20</v>
      </c>
      <c r="AJ44" s="32">
        <v>103.20383</v>
      </c>
      <c r="AK44" s="32">
        <v>0</v>
      </c>
      <c r="AL44" s="32">
        <v>0</v>
      </c>
      <c r="AM44" s="32">
        <v>0</v>
      </c>
      <c r="AN44" s="32">
        <v>0</v>
      </c>
      <c r="AO44" s="32">
        <v>0</v>
      </c>
      <c r="AP44" s="32">
        <v>0</v>
      </c>
      <c r="AQ44" s="32">
        <v>103.20383</v>
      </c>
      <c r="AR44" s="32">
        <v>103.20383</v>
      </c>
      <c r="AS44" s="32">
        <v>120000</v>
      </c>
      <c r="AT44" s="32">
        <v>0</v>
      </c>
      <c r="AU44" s="36"/>
      <c r="AV44" s="36"/>
      <c r="AW44" s="36"/>
      <c r="AX44" s="36"/>
      <c r="AY44" s="36"/>
      <c r="AZ44" s="37"/>
      <c r="BA44" s="36"/>
      <c r="BB44" s="37"/>
      <c r="BC44" s="36"/>
      <c r="BD44" s="32">
        <v>0</v>
      </c>
      <c r="BE44" s="21">
        <f t="shared" si="1"/>
        <v>0</v>
      </c>
      <c r="BF44" s="21">
        <f t="shared" si="2"/>
        <v>0</v>
      </c>
      <c r="BG44" s="2"/>
    </row>
    <row r="45" spans="1:59">
      <c r="A45" s="16" t="s">
        <v>136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8" t="s">
        <v>144</v>
      </c>
      <c r="O45" s="19" t="s">
        <v>10</v>
      </c>
      <c r="P45" s="19" t="s">
        <v>11</v>
      </c>
      <c r="Q45" s="19" t="s">
        <v>82</v>
      </c>
      <c r="R45" s="19" t="s">
        <v>10</v>
      </c>
      <c r="S45" s="19" t="s">
        <v>10</v>
      </c>
      <c r="T45" s="19"/>
      <c r="U45" s="19"/>
      <c r="V45" s="19"/>
      <c r="W45" s="19"/>
      <c r="X45" s="19"/>
      <c r="Y45" s="19"/>
      <c r="Z45" s="20">
        <v>55</v>
      </c>
      <c r="AA45" s="32">
        <v>61400</v>
      </c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>
        <v>61400</v>
      </c>
      <c r="AT45" s="32">
        <v>0</v>
      </c>
      <c r="AU45" s="36"/>
      <c r="AV45" s="36"/>
      <c r="AW45" s="36"/>
      <c r="AX45" s="36"/>
      <c r="AY45" s="36"/>
      <c r="AZ45" s="37"/>
      <c r="BA45" s="36"/>
      <c r="BB45" s="37"/>
      <c r="BC45" s="36"/>
      <c r="BD45" s="32">
        <v>0</v>
      </c>
      <c r="BE45" s="21">
        <v>0</v>
      </c>
      <c r="BF45" s="21">
        <v>0</v>
      </c>
      <c r="BG45" s="2"/>
    </row>
    <row r="46" spans="1:59" ht="47.25">
      <c r="A46" s="16" t="s">
        <v>125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8" t="s">
        <v>83</v>
      </c>
      <c r="O46" s="19" t="s">
        <v>10</v>
      </c>
      <c r="P46" s="19" t="s">
        <v>11</v>
      </c>
      <c r="Q46" s="19" t="s">
        <v>84</v>
      </c>
      <c r="R46" s="19" t="s">
        <v>10</v>
      </c>
      <c r="S46" s="19" t="s">
        <v>10</v>
      </c>
      <c r="T46" s="19"/>
      <c r="U46" s="19"/>
      <c r="V46" s="19"/>
      <c r="W46" s="19"/>
      <c r="X46" s="19"/>
      <c r="Y46" s="19"/>
      <c r="Z46" s="20">
        <v>3999.3</v>
      </c>
      <c r="AA46" s="32">
        <v>4725509.6100000003</v>
      </c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>
        <v>47255.1</v>
      </c>
      <c r="AT46" s="32">
        <v>0</v>
      </c>
      <c r="AU46" s="36"/>
      <c r="AV46" s="36"/>
      <c r="AW46" s="36"/>
      <c r="AX46" s="36"/>
      <c r="AY46" s="36"/>
      <c r="AZ46" s="37"/>
      <c r="BA46" s="36"/>
      <c r="BB46" s="37"/>
      <c r="BC46" s="36"/>
      <c r="BD46" s="32">
        <v>0</v>
      </c>
      <c r="BE46" s="21">
        <f t="shared" si="1"/>
        <v>0</v>
      </c>
      <c r="BF46" s="21">
        <f t="shared" si="2"/>
        <v>0</v>
      </c>
      <c r="BG46" s="2"/>
    </row>
    <row r="47" spans="1:59" ht="26.25" customHeight="1">
      <c r="A47" s="16" t="s">
        <v>126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 t="s">
        <v>85</v>
      </c>
      <c r="O47" s="19" t="s">
        <v>10</v>
      </c>
      <c r="P47" s="19" t="s">
        <v>11</v>
      </c>
      <c r="Q47" s="19" t="s">
        <v>86</v>
      </c>
      <c r="R47" s="19" t="s">
        <v>10</v>
      </c>
      <c r="S47" s="19" t="s">
        <v>10</v>
      </c>
      <c r="T47" s="19"/>
      <c r="U47" s="19"/>
      <c r="V47" s="19"/>
      <c r="W47" s="19"/>
      <c r="X47" s="19"/>
      <c r="Y47" s="19"/>
      <c r="Z47" s="20">
        <v>12641.24</v>
      </c>
      <c r="AA47" s="32">
        <v>13355800.6</v>
      </c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>
        <f>788660.6+1148770.14</f>
        <v>1937430.7399999998</v>
      </c>
      <c r="AT47" s="32">
        <v>3549042</v>
      </c>
      <c r="AU47" s="36"/>
      <c r="AV47" s="36"/>
      <c r="AW47" s="36"/>
      <c r="AX47" s="36"/>
      <c r="AY47" s="36"/>
      <c r="AZ47" s="37"/>
      <c r="BA47" s="36"/>
      <c r="BB47" s="37"/>
      <c r="BC47" s="36"/>
      <c r="BD47" s="32">
        <f>324423.6+294764.38</f>
        <v>619187.98</v>
      </c>
      <c r="BE47" s="21">
        <f t="shared" si="1"/>
        <v>26.57303823478766</v>
      </c>
      <c r="BF47" s="21">
        <f t="shared" si="2"/>
        <v>31.959231740072426</v>
      </c>
      <c r="BG47" s="2"/>
    </row>
    <row r="48" spans="1:59" outlineLevel="1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26" t="s">
        <v>134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8"/>
      <c r="AA48" s="38">
        <f>AA9+AA17+AA18+AA22+AA25+AA27+AA29+AA36+AA37+AA44+AA45+AA46+AA47</f>
        <v>1428211684.4999998</v>
      </c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>
        <f>AS9+AS17+AS18+AS22+AS25+AS27+AS29+AS36+AS37+AS44+AS45+AS46+AS47</f>
        <v>513170176.91000003</v>
      </c>
      <c r="AT48" s="38">
        <f>AT9+AT17+AT18+AT22+AT25+AT27+AT29+AT36+AT37+AT44+AT45+AT46+AT47</f>
        <v>295808678.55000001</v>
      </c>
      <c r="AU48" s="38" t="e">
        <f>AU9+AU17+AU18+AU22+AU25+AU27+AU29+AU36+AU37+AU44+AU45+AU46+AU47+#REF!</f>
        <v>#REF!</v>
      </c>
      <c r="AV48" s="38" t="e">
        <f>AV9+AV17+AV18+AV22+AV25+AV27+AV29+AV36+AV37+AV44+AV45+AV46+AV47+#REF!</f>
        <v>#REF!</v>
      </c>
      <c r="AW48" s="38" t="e">
        <f>AW9+AW17+AW18+AW22+AW25+AW27+AW29+AW36+AW37+AW44+AW45+AW46+AW47+#REF!</f>
        <v>#REF!</v>
      </c>
      <c r="AX48" s="38" t="e">
        <f>AX9+AX17+AX18+AX22+AX25+AX27+AX29+AX36+AX37+AX44+AX45+AX46+AX47+#REF!</f>
        <v>#REF!</v>
      </c>
      <c r="AY48" s="38" t="e">
        <f>AY9+AY17+AY18+AY22+AY25+AY27+AY29+AY36+AY37+AY44+AY45+AY46+AY47+#REF!</f>
        <v>#REF!</v>
      </c>
      <c r="AZ48" s="38" t="e">
        <f>AZ9+AZ17+AZ18+AZ22+AZ25+AZ27+AZ29+AZ36+AZ37+AZ44+AZ45+AZ46+AZ47+#REF!</f>
        <v>#REF!</v>
      </c>
      <c r="BA48" s="38" t="e">
        <f>BA9+BA17+BA18+BA22+BA25+BA27+BA29+BA36+BA37+BA44+BA45+BA46+BA47+#REF!</f>
        <v>#REF!</v>
      </c>
      <c r="BB48" s="38" t="e">
        <f>BB9+BB17+BB18+BB22+BB25+BB27+BB29+BB36+BB37+BB44+BB45+BB46+BB47+#REF!</f>
        <v>#REF!</v>
      </c>
      <c r="BC48" s="38" t="e">
        <f>BC9+BC17+BC18+BC22+BC25+BC27+BC29+BC36+BC37+BC44+BC45+BC46+BC47+#REF!</f>
        <v>#REF!</v>
      </c>
      <c r="BD48" s="38">
        <f>BD9+BD17+BD18+BD22+BD25+BD27+BD29+BD36+BD37+BD44+BD45+BD46+BD47</f>
        <v>128078005.17000002</v>
      </c>
      <c r="BE48" s="29">
        <f>AT48/AA48*100</f>
        <v>20.711823167415073</v>
      </c>
      <c r="BF48" s="29">
        <f>BD48/AS48*100</f>
        <v>24.958193389414831</v>
      </c>
      <c r="BG48" s="2"/>
    </row>
    <row r="49" spans="1:59" ht="24.75" customHeight="1">
      <c r="A49" s="66" t="s">
        <v>127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8" t="s">
        <v>135</v>
      </c>
      <c r="O49" s="69" t="s">
        <v>10</v>
      </c>
      <c r="P49" s="69" t="s">
        <v>11</v>
      </c>
      <c r="Q49" s="69" t="s">
        <v>87</v>
      </c>
      <c r="R49" s="69" t="s">
        <v>10</v>
      </c>
      <c r="S49" s="69" t="s">
        <v>10</v>
      </c>
      <c r="T49" s="69"/>
      <c r="U49" s="69"/>
      <c r="V49" s="69"/>
      <c r="W49" s="69"/>
      <c r="X49" s="69"/>
      <c r="Y49" s="69"/>
      <c r="Z49" s="70">
        <v>7455.1936999999998</v>
      </c>
      <c r="AA49" s="71">
        <v>7459556.5999999996</v>
      </c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>
        <v>6168042.5899999999</v>
      </c>
      <c r="AT49" s="71">
        <v>1175010.77</v>
      </c>
      <c r="AU49" s="72"/>
      <c r="AV49" s="72"/>
      <c r="AW49" s="72"/>
      <c r="AX49" s="72"/>
      <c r="AY49" s="72"/>
      <c r="AZ49" s="73"/>
      <c r="BA49" s="72"/>
      <c r="BB49" s="73"/>
      <c r="BC49" s="72"/>
      <c r="BD49" s="71">
        <v>1170780.77</v>
      </c>
      <c r="BE49" s="74">
        <f t="shared" si="1"/>
        <v>15.75175084803298</v>
      </c>
      <c r="BF49" s="74">
        <f t="shared" si="2"/>
        <v>18.981398927078423</v>
      </c>
      <c r="BG49" s="2"/>
    </row>
    <row r="50" spans="1:59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46" t="s">
        <v>88</v>
      </c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23">
        <v>877248.56610000005</v>
      </c>
      <c r="AA50" s="39">
        <f>AA48+AA49</f>
        <v>1435671241.0999997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G50" s="39">
        <v>0</v>
      </c>
      <c r="AH50" s="39">
        <v>0</v>
      </c>
      <c r="AI50" s="39">
        <v>877348.56610000005</v>
      </c>
      <c r="AJ50" s="39">
        <v>1257930.5794500001</v>
      </c>
      <c r="AK50" s="39">
        <v>0</v>
      </c>
      <c r="AL50" s="39">
        <v>0</v>
      </c>
      <c r="AM50" s="39">
        <v>0</v>
      </c>
      <c r="AN50" s="39">
        <v>0</v>
      </c>
      <c r="AO50" s="39">
        <v>0</v>
      </c>
      <c r="AP50" s="39">
        <v>0</v>
      </c>
      <c r="AQ50" s="39">
        <v>1237493.7664399999</v>
      </c>
      <c r="AR50" s="39">
        <v>1237493.7664399999</v>
      </c>
      <c r="AS50" s="39">
        <f t="shared" ref="AS50:BD50" si="7">AS48+AS49</f>
        <v>519338219.5</v>
      </c>
      <c r="AT50" s="39">
        <f t="shared" si="7"/>
        <v>296983689.31999999</v>
      </c>
      <c r="AU50" s="39" t="e">
        <f t="shared" si="7"/>
        <v>#REF!</v>
      </c>
      <c r="AV50" s="39" t="e">
        <f t="shared" si="7"/>
        <v>#REF!</v>
      </c>
      <c r="AW50" s="39" t="e">
        <f t="shared" si="7"/>
        <v>#REF!</v>
      </c>
      <c r="AX50" s="39" t="e">
        <f t="shared" si="7"/>
        <v>#REF!</v>
      </c>
      <c r="AY50" s="39" t="e">
        <f t="shared" si="7"/>
        <v>#REF!</v>
      </c>
      <c r="AZ50" s="39" t="e">
        <f t="shared" si="7"/>
        <v>#REF!</v>
      </c>
      <c r="BA50" s="39" t="e">
        <f t="shared" si="7"/>
        <v>#REF!</v>
      </c>
      <c r="BB50" s="39" t="e">
        <f t="shared" si="7"/>
        <v>#REF!</v>
      </c>
      <c r="BC50" s="39" t="e">
        <f t="shared" si="7"/>
        <v>#REF!</v>
      </c>
      <c r="BD50" s="39">
        <f t="shared" si="7"/>
        <v>129248785.94000001</v>
      </c>
      <c r="BE50" s="24">
        <f t="shared" si="1"/>
        <v>20.686051292108733</v>
      </c>
      <c r="BF50" s="24">
        <f t="shared" si="2"/>
        <v>24.887208583345945</v>
      </c>
      <c r="BG50" s="2"/>
    </row>
    <row r="51" spans="1:5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25" t="s">
        <v>133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30">
        <f>AA48/AA50*100</f>
        <v>99.480413315635943</v>
      </c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 t="s">
        <v>7</v>
      </c>
      <c r="AM51" s="31"/>
      <c r="AN51" s="31"/>
      <c r="AO51" s="31"/>
      <c r="AP51" s="31"/>
      <c r="AQ51" s="31"/>
      <c r="AR51" s="31" t="s">
        <v>7</v>
      </c>
      <c r="AS51" s="30">
        <f>AS48/AS50*100</f>
        <v>98.812326465027283</v>
      </c>
      <c r="AT51" s="30">
        <f t="shared" ref="AS51:BD51" si="8">AT48/AT50*100</f>
        <v>99.604351749858594</v>
      </c>
      <c r="AU51" s="30" t="e">
        <f t="shared" si="8"/>
        <v>#REF!</v>
      </c>
      <c r="AV51" s="30" t="e">
        <f t="shared" si="8"/>
        <v>#REF!</v>
      </c>
      <c r="AW51" s="30" t="e">
        <f t="shared" si="8"/>
        <v>#REF!</v>
      </c>
      <c r="AX51" s="30" t="e">
        <f t="shared" si="8"/>
        <v>#REF!</v>
      </c>
      <c r="AY51" s="30" t="e">
        <f t="shared" si="8"/>
        <v>#REF!</v>
      </c>
      <c r="AZ51" s="30" t="e">
        <f t="shared" si="8"/>
        <v>#REF!</v>
      </c>
      <c r="BA51" s="30" t="e">
        <f t="shared" si="8"/>
        <v>#REF!</v>
      </c>
      <c r="BB51" s="30" t="e">
        <f t="shared" si="8"/>
        <v>#REF!</v>
      </c>
      <c r="BC51" s="30" t="e">
        <f t="shared" si="8"/>
        <v>#REF!</v>
      </c>
      <c r="BD51" s="30">
        <f t="shared" si="8"/>
        <v>99.094164976881487</v>
      </c>
      <c r="BE51" s="31"/>
      <c r="BF51" s="31"/>
      <c r="BG51" s="2"/>
    </row>
    <row r="54" spans="1:59">
      <c r="N54" s="1" t="s">
        <v>137</v>
      </c>
      <c r="BD54" s="1" t="s">
        <v>138</v>
      </c>
    </row>
    <row r="57" spans="1:59">
      <c r="N57" s="1" t="s">
        <v>145</v>
      </c>
    </row>
  </sheetData>
  <mergeCells count="22">
    <mergeCell ref="A2:BF2"/>
    <mergeCell ref="A1:BF1"/>
    <mergeCell ref="A3:BF3"/>
    <mergeCell ref="AT6:BD7"/>
    <mergeCell ref="AA6:AS7"/>
    <mergeCell ref="BE6:BF7"/>
    <mergeCell ref="N5:BF5"/>
    <mergeCell ref="T6:T7"/>
    <mergeCell ref="U6:U7"/>
    <mergeCell ref="V6:V7"/>
    <mergeCell ref="W6:W7"/>
    <mergeCell ref="N6:N7"/>
    <mergeCell ref="O6:O7"/>
    <mergeCell ref="P6:P7"/>
    <mergeCell ref="Q6:Q7"/>
    <mergeCell ref="R6:R7"/>
    <mergeCell ref="A6:A7"/>
    <mergeCell ref="N50:Y50"/>
    <mergeCell ref="X6:X7"/>
    <mergeCell ref="Y6:Y7"/>
    <mergeCell ref="Z6:Z7"/>
    <mergeCell ref="S6:S7"/>
  </mergeCells>
  <pageMargins left="0.59055118110236227" right="0.59055118110236227" top="0.59055118110236227" bottom="0.59055118110236227" header="0.39370078740157483" footer="0.39370078740157483"/>
  <pageSetup paperSize="9" scale="46" fitToHeight="200" orientation="portrait" r:id="rId1"/>
  <headerFooter>
    <oddHeader>&amp;RРаспечатано: &amp;D</oddHead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казенные конс 2023 (МП первонач 877248,6т.р.) (Аналитический отчет по исполнению бюджета с произвольной группировкой)&lt;/DocName&gt;&#10;  &lt;VariantName&gt;казенные конс 2023 (МП первонач 877248,6т.р.) &lt;/VariantName&gt;&#10;  &lt;VariantLink&gt;284493917&lt;/VariantLink&gt;&#10;  &lt;ReportCode&gt;6F475F2C8AF3436EA9EF41D9F90EF1&lt;/ReportCode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DDF981B-A965-4664-B262-910177FB17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2025-01-29T06:28:45Z</cp:lastPrinted>
  <dcterms:created xsi:type="dcterms:W3CDTF">2024-01-24T07:49:55Z</dcterms:created>
  <dcterms:modified xsi:type="dcterms:W3CDTF">2025-04-02T10:41:01Z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казенные конс 2023 (МП первонач 877248,6т.р.) 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казенные конс 2023 (МП первонач 8772486т.р.) .xlsx</vt:lpwstr>
  </property>
  <property fmtid="{D5CDD505-2E9C-101B-9397-08002B2CF9AE}" pid="4" name="Версия клиента">
    <vt:lpwstr>23.2.32.12281 (.NET 4.7.2)</vt:lpwstr>
  </property>
  <property fmtid="{D5CDD505-2E9C-101B-9397-08002B2CF9AE}" pid="5" name="Версия базы">
    <vt:lpwstr>23.2.2260.1213508553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васильева_01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