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55" windowWidth="27495" windowHeight="8130"/>
  </bookViews>
  <sheets>
    <sheet name="без учета счетов бюджета" sheetId="2" r:id="rId1"/>
  </sheets>
  <definedNames>
    <definedName name="_xlnm.Print_Titles" localSheetId="0">'без учета счетов бюджета'!$7:$8</definedName>
  </definedNames>
  <calcPr calcId="145621"/>
</workbook>
</file>

<file path=xl/calcChain.xml><?xml version="1.0" encoding="utf-8"?>
<calcChain xmlns="http://schemas.openxmlformats.org/spreadsheetml/2006/main">
  <c r="AQ57" i="2" l="1"/>
  <c r="AP57" i="2"/>
  <c r="AO57" i="2"/>
  <c r="AN57" i="2"/>
  <c r="AM57" i="2"/>
  <c r="AL57" i="2"/>
  <c r="AK57" i="2"/>
  <c r="AJ57" i="2"/>
  <c r="AI57" i="2"/>
  <c r="AH57" i="2"/>
  <c r="AG57" i="2"/>
  <c r="AF57" i="2"/>
  <c r="N57" i="2"/>
  <c r="AF38" i="2"/>
  <c r="AF33" i="2"/>
  <c r="AQ10" i="2"/>
  <c r="AF10" i="2"/>
  <c r="AF56" i="2" s="1"/>
  <c r="AQ56" i="2"/>
  <c r="AQ53" i="2"/>
  <c r="AF53" i="2"/>
  <c r="AQ52" i="2"/>
  <c r="AF52" i="2"/>
  <c r="AQ13" i="2"/>
  <c r="AF13" i="2"/>
  <c r="AQ51" i="2"/>
  <c r="AF51" i="2"/>
  <c r="AF50" i="2"/>
  <c r="AQ33" i="2"/>
  <c r="AQ38" i="2"/>
  <c r="AQ23" i="2"/>
  <c r="AF23" i="2"/>
  <c r="AQ21" i="2"/>
  <c r="AF21" i="2"/>
  <c r="AQ20" i="2"/>
  <c r="AF20" i="2"/>
  <c r="AQ19" i="2"/>
  <c r="AF19" i="2"/>
  <c r="AQ14" i="2"/>
  <c r="AF14" i="2"/>
  <c r="AQ12" i="2"/>
  <c r="AF12" i="2"/>
  <c r="AS56" i="2" l="1"/>
  <c r="AR56" i="2"/>
  <c r="AS55" i="2"/>
  <c r="AR55" i="2"/>
  <c r="AS54" i="2"/>
  <c r="AR54" i="2"/>
  <c r="AS53" i="2"/>
  <c r="AR53" i="2"/>
  <c r="AS52" i="2"/>
  <c r="AR52" i="2"/>
  <c r="AS51" i="2"/>
  <c r="AR51" i="2"/>
  <c r="AS50" i="2"/>
  <c r="AR50" i="2"/>
  <c r="AS48" i="2"/>
  <c r="AR48" i="2"/>
  <c r="AS47" i="2"/>
  <c r="AR47" i="2"/>
  <c r="AS46" i="2"/>
  <c r="AR46" i="2"/>
  <c r="AS45" i="2"/>
  <c r="AR45" i="2"/>
  <c r="AS44" i="2"/>
  <c r="AR44" i="2"/>
  <c r="AS43" i="2"/>
  <c r="AR43" i="2"/>
  <c r="AS42" i="2"/>
  <c r="AR42" i="2"/>
  <c r="AS41" i="2"/>
  <c r="AR41" i="2"/>
  <c r="AS40" i="2"/>
  <c r="AR40" i="2"/>
  <c r="AS39" i="2"/>
  <c r="AR39" i="2"/>
  <c r="AS38" i="2"/>
  <c r="AR38" i="2"/>
  <c r="AS37" i="2"/>
  <c r="AR37" i="2"/>
  <c r="AS36" i="2"/>
  <c r="AR36" i="2"/>
  <c r="AS35" i="2"/>
  <c r="AR35" i="2"/>
  <c r="AS34" i="2"/>
  <c r="AR34" i="2"/>
  <c r="AS33" i="2"/>
  <c r="AR33" i="2"/>
  <c r="AS32" i="2"/>
  <c r="AR32" i="2"/>
  <c r="AS31" i="2"/>
  <c r="AR31" i="2"/>
  <c r="AS30" i="2"/>
  <c r="AR30" i="2"/>
  <c r="AS29" i="2"/>
  <c r="AR29" i="2"/>
  <c r="AS28" i="2"/>
  <c r="AR28" i="2"/>
  <c r="AS27" i="2"/>
  <c r="AR27" i="2"/>
  <c r="AS26" i="2"/>
  <c r="AR26" i="2"/>
  <c r="AS25" i="2"/>
  <c r="AR25" i="2"/>
  <c r="AS24" i="2"/>
  <c r="AR24" i="2"/>
  <c r="AS23" i="2"/>
  <c r="AR23" i="2"/>
  <c r="AS22" i="2"/>
  <c r="AR22" i="2"/>
  <c r="AS21" i="2"/>
  <c r="AR21" i="2"/>
  <c r="AS20" i="2"/>
  <c r="AR20" i="2"/>
  <c r="AS19" i="2"/>
  <c r="AR19" i="2"/>
  <c r="AS18" i="2"/>
  <c r="AR18" i="2"/>
  <c r="AS17" i="2"/>
  <c r="AR17" i="2"/>
  <c r="AS16" i="2"/>
  <c r="AR16" i="2"/>
  <c r="AS15" i="2"/>
  <c r="AR15" i="2"/>
  <c r="AS14" i="2"/>
  <c r="AR14" i="2"/>
  <c r="AS13" i="2"/>
  <c r="AR13" i="2"/>
  <c r="AS12" i="2"/>
  <c r="AR12" i="2"/>
  <c r="AS11" i="2"/>
  <c r="AR11" i="2"/>
  <c r="AS10" i="2"/>
  <c r="AR10" i="2"/>
</calcChain>
</file>

<file path=xl/sharedStrings.xml><?xml version="1.0" encoding="utf-8"?>
<sst xmlns="http://schemas.openxmlformats.org/spreadsheetml/2006/main" count="312" uniqueCount="118">
  <si>
    <t>Наименование показателя</t>
  </si>
  <si>
    <t>Вед.</t>
  </si>
  <si>
    <t>Разд.</t>
  </si>
  <si>
    <t>Ц.ст.</t>
  </si>
  <si>
    <t>Расх.</t>
  </si>
  <si>
    <t>КОСГУ</t>
  </si>
  <si>
    <t>ДопКласс</t>
  </si>
  <si>
    <t/>
  </si>
  <si>
    <t>Первоначальная роспись/план</t>
  </si>
  <si>
    <t xml:space="preserve">    Муниципальная программа "Развитие образования и воспитания "</t>
  </si>
  <si>
    <t>000</t>
  </si>
  <si>
    <t>0000</t>
  </si>
  <si>
    <t>0100000000</t>
  </si>
  <si>
    <t xml:space="preserve">      Подпрограмма  "Развитие дошкольного образования"</t>
  </si>
  <si>
    <t>0110000000</t>
  </si>
  <si>
    <t xml:space="preserve">      Подпрограмма  "Развитие общего образования"</t>
  </si>
  <si>
    <t>0120000000</t>
  </si>
  <si>
    <t xml:space="preserve">      Подпрограмма  "Развитие дополнительного образования детей"</t>
  </si>
  <si>
    <t>0130000000</t>
  </si>
  <si>
    <t xml:space="preserve">      Подпрограмма   "Детское и школьное питание"</t>
  </si>
  <si>
    <t>0140000000</t>
  </si>
  <si>
    <t xml:space="preserve">      Подпрограмма   "Управление системой образования Алнашского района"</t>
  </si>
  <si>
    <t>0150000000</t>
  </si>
  <si>
    <t xml:space="preserve">      Подпрограмма  "Реализация молодежной политики"</t>
  </si>
  <si>
    <t>0160000000</t>
  </si>
  <si>
    <t xml:space="preserve">      Подпрограмма   "Организация отдыха, оздоровления и занятости детей и подростков"</t>
  </si>
  <si>
    <t>0170000000</t>
  </si>
  <si>
    <t xml:space="preserve">    МП "Сохранение здоровья и формирование здорового образа жизни населения"</t>
  </si>
  <si>
    <t>0200000000</t>
  </si>
  <si>
    <t xml:space="preserve">    Муниципальная программа "Развитие культуры"</t>
  </si>
  <si>
    <t>0300000000</t>
  </si>
  <si>
    <t xml:space="preserve">      Подпрограмма  "Организация библиотечного  обслуживания населения"</t>
  </si>
  <si>
    <t>0310000000</t>
  </si>
  <si>
    <t xml:space="preserve">      Подпрограмма  "Организация досуга, предоставление услуг организаций  культуры и доступа к музейным фондам"</t>
  </si>
  <si>
    <t>0320000000</t>
  </si>
  <si>
    <t xml:space="preserve">      Подпрограмма  "Развитие местного народного творчества"</t>
  </si>
  <si>
    <t>0330000000</t>
  </si>
  <si>
    <t xml:space="preserve">    Муниципальная программа "Социальная поддержка населения "</t>
  </si>
  <si>
    <t>0400000000</t>
  </si>
  <si>
    <t xml:space="preserve">      Подпрограмма  "Социальная поддержка семьи и детей "</t>
  </si>
  <si>
    <t>0410000000</t>
  </si>
  <si>
    <t xml:space="preserve">      Подпрограмма  "Забота"</t>
  </si>
  <si>
    <t>0420000000</t>
  </si>
  <si>
    <t xml:space="preserve">    МП "Создание условий для устойчивого экономического развития"</t>
  </si>
  <si>
    <t>0500000000</t>
  </si>
  <si>
    <t xml:space="preserve">      МПП "Развитие сельского хозяйства и расширение рынка сельскохозяйственной продукции"</t>
  </si>
  <si>
    <t>0510000000</t>
  </si>
  <si>
    <t xml:space="preserve">      МПП "Создание уловий для развития предпринимательства"</t>
  </si>
  <si>
    <t>0520000000</t>
  </si>
  <si>
    <t xml:space="preserve">    Муниципальная программа "Безопасность"</t>
  </si>
  <si>
    <t>0600000000</t>
  </si>
  <si>
    <t xml:space="preserve">      МПП "Предупреждение и ликвидация последствий чрезвычайных ситуаций, реализация мер пожарной безопасности и безопасности людей на водных объектах"</t>
  </si>
  <si>
    <t>0610000000</t>
  </si>
  <si>
    <t xml:space="preserve">      Подпрограмма  "Профилактика правонарушений в муниципальном образовании "Алнашский район" "</t>
  </si>
  <si>
    <t>0620000000</t>
  </si>
  <si>
    <t xml:space="preserve">      Подпрограмма "Гармонизация межэтнических отношений и участие в противодействии идеологии терроризма на территории муниципального образования "Алнашсский район""</t>
  </si>
  <si>
    <t>0640000000</t>
  </si>
  <si>
    <t xml:space="preserve">    Муниципальная программа "Содержание и развитие муниципального хозяйства"</t>
  </si>
  <si>
    <t>0700000000</t>
  </si>
  <si>
    <t xml:space="preserve">      МПП "Содержание и развитие коммунальной инфраструктуры"</t>
  </si>
  <si>
    <t>0720000000</t>
  </si>
  <si>
    <t xml:space="preserve">      МПП "Содержание и развитие жилищного хозяйства"</t>
  </si>
  <si>
    <t>0730000000</t>
  </si>
  <si>
    <t xml:space="preserve">      МПП "Благоустройство и охрана окружающей среды"</t>
  </si>
  <si>
    <t>0740000000</t>
  </si>
  <si>
    <t xml:space="preserve">      МПП "Дорожное хозяйство и транспортное обслуживание населения"</t>
  </si>
  <si>
    <t>0750000000</t>
  </si>
  <si>
    <t xml:space="preserve">      МПП "Проведение кадастровых работ в отношении земельных участков"</t>
  </si>
  <si>
    <t>0760000000</t>
  </si>
  <si>
    <t xml:space="preserve">      МПП "Реализация планов эффективного использования средств капитального строительства"</t>
  </si>
  <si>
    <t>0770000000</t>
  </si>
  <si>
    <t xml:space="preserve">    МП "Энергосбережениеи повышение энергетической эффективности"</t>
  </si>
  <si>
    <t>0800000000</t>
  </si>
  <si>
    <t xml:space="preserve">    Муниципальная программа "Муниципальное управление"</t>
  </si>
  <si>
    <t>0900000000</t>
  </si>
  <si>
    <t xml:space="preserve">      МПП "Развитие муниципальной службы"</t>
  </si>
  <si>
    <t>0910000000</t>
  </si>
  <si>
    <t xml:space="preserve">      МПП "Управление муниципальными финансами"</t>
  </si>
  <si>
    <t>0920000000</t>
  </si>
  <si>
    <t xml:space="preserve">      Подпрограмма  "Управление муниципальным имуществом и земельными ресурсами"</t>
  </si>
  <si>
    <t>0930000000</t>
  </si>
  <si>
    <t xml:space="preserve">      МПП "Архивное дело"</t>
  </si>
  <si>
    <t>0940000000</t>
  </si>
  <si>
    <t xml:space="preserve">      Подпрограмма "Создание условий для регистрации актов гражданского состояния "</t>
  </si>
  <si>
    <t>0950000000</t>
  </si>
  <si>
    <t xml:space="preserve">      МПП "Создание условий для реализации муниципальной программы"</t>
  </si>
  <si>
    <t>0990000000</t>
  </si>
  <si>
    <t xml:space="preserve">    Муниципальная программа "Комплексные меры противодействия немедицинскому потреблению наркотических средств и их незаконному обороту в Алнашском районе"</t>
  </si>
  <si>
    <t>1000000000</t>
  </si>
  <si>
    <t xml:space="preserve">    МП "Улучшение условий охраны труда"</t>
  </si>
  <si>
    <t>1100000000</t>
  </si>
  <si>
    <t xml:space="preserve">    МП "Комплексные меры по содержанию, благоустройству, капитальному ремонту и реконструкции воинских захоронений и памятных знаков"</t>
  </si>
  <si>
    <t>1200000000</t>
  </si>
  <si>
    <t xml:space="preserve">    Муниципальная программа "Формирование комфортной городской среды на территории муниципального образования "Муниципальный округ Алнашский район Удмуртской Республики"</t>
  </si>
  <si>
    <t>1300000000</t>
  </si>
  <si>
    <t xml:space="preserve">    Муниципальная программа "Комплексное развитие сельских территорий"</t>
  </si>
  <si>
    <t>1700000000</t>
  </si>
  <si>
    <t xml:space="preserve">      Муниципальная программа "Комплексное развитие сельских территорий"</t>
  </si>
  <si>
    <t xml:space="preserve">      Подпрограмма "Комплексное развитие сельских территорияй"</t>
  </si>
  <si>
    <t>17Ж0000000</t>
  </si>
  <si>
    <t>9900000000</t>
  </si>
  <si>
    <t>ВСЕГО РАСХОДОВ:</t>
  </si>
  <si>
    <t>(тыс. руб.)</t>
  </si>
  <si>
    <t>ИНФОРМАЦИЯ</t>
  </si>
  <si>
    <t>по муниципальным программам муниципального образования</t>
  </si>
  <si>
    <t>"Муниципальный округ Алнашский район Удмуртской Республики"</t>
  </si>
  <si>
    <t>за 9 месяцев 2024 года</t>
  </si>
  <si>
    <t>Уточненная роспись/план на 01.10.2024г.</t>
  </si>
  <si>
    <t>всего</t>
  </si>
  <si>
    <t>в т.ч. Местный бюджет</t>
  </si>
  <si>
    <t>Исполнено на 01.10.2024г.</t>
  </si>
  <si>
    <t>исполнено ,в %</t>
  </si>
  <si>
    <t>Непрограммное направление деятельности</t>
  </si>
  <si>
    <t>Доля расходов по муниципальным программам в общей сумме расходов, в %</t>
  </si>
  <si>
    <t>Начальник Управления финансов</t>
  </si>
  <si>
    <t>Администрации Алнашского района</t>
  </si>
  <si>
    <t>Г.П. Яковлева</t>
  </si>
  <si>
    <t>Н.С. Васильева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</si>
</sst>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9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left" vertical="center" wrapText="1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16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16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1" fontId="1" fillId="0" borderId="2">
      <alignment horizontal="left" vertical="top" wrapText="1"/>
    </xf>
    <xf numFmtId="4" fontId="1" fillId="0" borderId="2">
      <alignment horizontal="right" vertical="top" shrinkToFit="1"/>
    </xf>
    <xf numFmtId="4" fontId="3" fillId="3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4" fontId="3" fillId="2" borderId="2">
      <alignment horizontal="right" vertical="top" shrinkToFit="1"/>
    </xf>
    <xf numFmtId="164" fontId="1" fillId="0" borderId="2">
      <alignment horizontal="right" vertical="top" shrinkToFit="1"/>
    </xf>
  </cellStyleXfs>
  <cellXfs count="45">
    <xf numFmtId="0" fontId="0" fillId="0" borderId="0" xfId="0"/>
    <xf numFmtId="0" fontId="7" fillId="0" borderId="0" xfId="0" applyFont="1" applyProtection="1">
      <protection locked="0"/>
    </xf>
    <xf numFmtId="0" fontId="8" fillId="0" borderId="1" xfId="1" applyNumberFormat="1" applyFont="1" applyProtection="1">
      <alignment wrapText="1"/>
    </xf>
    <xf numFmtId="0" fontId="8" fillId="0" borderId="1" xfId="2" applyNumberFormat="1" applyFont="1" applyProtection="1"/>
    <xf numFmtId="0" fontId="8" fillId="0" borderId="1" xfId="5" applyFont="1">
      <alignment horizontal="right"/>
    </xf>
    <xf numFmtId="0" fontId="8" fillId="0" borderId="2" xfId="7" applyNumberFormat="1" applyFont="1" applyProtection="1">
      <alignment horizontal="center" vertical="center" wrapText="1"/>
    </xf>
    <xf numFmtId="0" fontId="8" fillId="0" borderId="2" xfId="6" applyFont="1">
      <alignment horizontal="left" vertical="center" wrapText="1"/>
    </xf>
    <xf numFmtId="0" fontId="8" fillId="0" borderId="2" xfId="7" applyFont="1">
      <alignment horizontal="center" vertical="center" wrapText="1"/>
    </xf>
    <xf numFmtId="0" fontId="9" fillId="0" borderId="2" xfId="8" applyNumberFormat="1" applyFont="1" applyProtection="1">
      <alignment vertical="top" wrapText="1"/>
    </xf>
    <xf numFmtId="1" fontId="8" fillId="0" borderId="2" xfId="9" applyNumberFormat="1" applyFont="1" applyProtection="1">
      <alignment horizontal="center" vertical="top" shrinkToFit="1"/>
    </xf>
    <xf numFmtId="0" fontId="9" fillId="0" borderId="2" xfId="12" applyNumberFormat="1" applyFont="1" applyProtection="1">
      <alignment horizontal="left"/>
    </xf>
    <xf numFmtId="0" fontId="9" fillId="0" borderId="2" xfId="12" applyFont="1">
      <alignment horizontal="left"/>
    </xf>
    <xf numFmtId="164" fontId="9" fillId="3" borderId="2" xfId="13" applyNumberFormat="1" applyFont="1" applyProtection="1">
      <alignment horizontal="right" vertical="top" shrinkToFit="1"/>
    </xf>
    <xf numFmtId="0" fontId="8" fillId="0" borderId="1" xfId="15" applyFont="1">
      <alignment horizontal="left" wrapText="1"/>
    </xf>
    <xf numFmtId="0" fontId="8" fillId="0" borderId="1" xfId="15" applyNumberFormat="1" applyFont="1" applyProtection="1">
      <alignment horizontal="left" wrapText="1"/>
    </xf>
    <xf numFmtId="164" fontId="9" fillId="0" borderId="2" xfId="10" applyNumberFormat="1" applyFont="1" applyFill="1" applyProtection="1">
      <alignment horizontal="right" vertical="top" shrinkToFit="1"/>
    </xf>
    <xf numFmtId="10" fontId="9" fillId="0" borderId="2" xfId="11" applyNumberFormat="1" applyFont="1" applyFill="1" applyProtection="1">
      <alignment horizontal="right" vertical="top" shrinkToFit="1"/>
    </xf>
    <xf numFmtId="164" fontId="8" fillId="0" borderId="2" xfId="10" applyNumberFormat="1" applyFont="1" applyFill="1" applyProtection="1">
      <alignment horizontal="right" vertical="top" shrinkToFit="1"/>
    </xf>
    <xf numFmtId="10" fontId="8" fillId="0" borderId="2" xfId="11" applyNumberFormat="1" applyFont="1" applyFill="1" applyProtection="1">
      <alignment horizontal="right" vertical="top" shrinkToFit="1"/>
    </xf>
    <xf numFmtId="1" fontId="9" fillId="0" borderId="2" xfId="9" applyNumberFormat="1" applyFont="1" applyProtection="1">
      <alignment horizontal="center" vertical="top" shrinkToFit="1"/>
    </xf>
    <xf numFmtId="0" fontId="8" fillId="0" borderId="2" xfId="7" applyNumberFormat="1" applyFont="1" applyProtection="1">
      <alignment horizontal="center" vertical="center" wrapText="1"/>
    </xf>
    <xf numFmtId="0" fontId="8" fillId="0" borderId="2" xfId="7" applyFont="1">
      <alignment horizontal="center" vertical="center" wrapText="1"/>
    </xf>
    <xf numFmtId="0" fontId="8" fillId="0" borderId="1" xfId="1" applyNumberFormat="1" applyFont="1" applyProtection="1">
      <alignment wrapText="1"/>
    </xf>
    <xf numFmtId="0" fontId="8" fillId="0" borderId="1" xfId="1" applyFont="1">
      <alignment wrapText="1"/>
    </xf>
    <xf numFmtId="0" fontId="8" fillId="0" borderId="1" xfId="5" applyNumberFormat="1" applyFont="1" applyProtection="1">
      <alignment horizontal="right"/>
    </xf>
    <xf numFmtId="0" fontId="8" fillId="0" borderId="1" xfId="5" applyFont="1">
      <alignment horizontal="right"/>
    </xf>
    <xf numFmtId="0" fontId="9" fillId="0" borderId="1" xfId="1" applyNumberFormat="1" applyFont="1" applyAlignment="1" applyProtection="1">
      <alignment horizontal="center" wrapText="1"/>
    </xf>
    <xf numFmtId="0" fontId="9" fillId="0" borderId="1" xfId="3" applyNumberFormat="1" applyFont="1" applyAlignment="1" applyProtection="1">
      <alignment horizontal="center" wrapText="1"/>
    </xf>
    <xf numFmtId="0" fontId="9" fillId="0" borderId="1" xfId="4" applyNumberFormat="1" applyFont="1" applyAlignment="1" applyProtection="1">
      <alignment horizontal="center"/>
    </xf>
    <xf numFmtId="0" fontId="8" fillId="0" borderId="3" xfId="7" applyNumberFormat="1" applyFont="1" applyBorder="1" applyAlignment="1" applyProtection="1">
      <alignment horizontal="center" vertical="center" wrapText="1"/>
    </xf>
    <xf numFmtId="0" fontId="8" fillId="0" borderId="4" xfId="7" applyNumberFormat="1" applyFont="1" applyBorder="1" applyAlignment="1" applyProtection="1">
      <alignment horizontal="center" vertical="center" wrapText="1"/>
    </xf>
    <xf numFmtId="0" fontId="8" fillId="0" borderId="5" xfId="7" applyNumberFormat="1" applyFont="1" applyBorder="1" applyAlignment="1" applyProtection="1">
      <alignment horizontal="center" vertical="center" wrapText="1"/>
    </xf>
    <xf numFmtId="0" fontId="8" fillId="0" borderId="6" xfId="7" applyNumberFormat="1" applyFont="1" applyBorder="1" applyAlignment="1" applyProtection="1">
      <alignment horizontal="center" vertical="center" wrapText="1"/>
    </xf>
    <xf numFmtId="0" fontId="8" fillId="0" borderId="7" xfId="7" applyNumberFormat="1" applyFont="1" applyBorder="1" applyAlignment="1" applyProtection="1">
      <alignment horizontal="center" vertical="center" wrapText="1"/>
    </xf>
    <xf numFmtId="0" fontId="8" fillId="0" borderId="8" xfId="7" applyNumberFormat="1" applyFont="1" applyBorder="1" applyAlignment="1" applyProtection="1">
      <alignment horizontal="center" vertical="center" wrapText="1"/>
    </xf>
    <xf numFmtId="0" fontId="9" fillId="0" borderId="2" xfId="12" applyNumberFormat="1" applyFont="1" applyProtection="1">
      <alignment horizontal="left"/>
    </xf>
    <xf numFmtId="0" fontId="9" fillId="0" borderId="2" xfId="12" applyFont="1">
      <alignment horizontal="left"/>
    </xf>
    <xf numFmtId="0" fontId="8" fillId="0" borderId="1" xfId="15" applyNumberFormat="1" applyFont="1" applyProtection="1">
      <alignment horizontal="left" wrapText="1"/>
    </xf>
    <xf numFmtId="0" fontId="8" fillId="0" borderId="1" xfId="15" applyFont="1">
      <alignment horizontal="left" wrapText="1"/>
    </xf>
    <xf numFmtId="0" fontId="8" fillId="0" borderId="2" xfId="6" applyNumberFormat="1" applyFont="1" applyProtection="1">
      <alignment horizontal="left" vertical="center" wrapText="1"/>
    </xf>
    <xf numFmtId="0" fontId="8" fillId="0" borderId="2" xfId="6" applyFont="1">
      <alignment horizontal="left" vertical="center" wrapText="1"/>
    </xf>
    <xf numFmtId="0" fontId="8" fillId="0" borderId="2" xfId="8" applyNumberFormat="1" applyFont="1" applyProtection="1">
      <alignment vertical="top" wrapText="1"/>
    </xf>
    <xf numFmtId="164" fontId="9" fillId="5" borderId="2" xfId="10" applyNumberFormat="1" applyFont="1" applyFill="1" applyProtection="1">
      <alignment horizontal="right" vertical="top" shrinkToFit="1"/>
    </xf>
    <xf numFmtId="164" fontId="9" fillId="5" borderId="2" xfId="13" applyNumberFormat="1" applyFont="1" applyFill="1" applyProtection="1">
      <alignment horizontal="right" vertical="top" shrinkToFit="1"/>
    </xf>
    <xf numFmtId="10" fontId="9" fillId="5" borderId="2" xfId="14" applyNumberFormat="1" applyFont="1" applyFill="1" applyProtection="1">
      <alignment horizontal="right" vertical="top" shrinkToFit="1"/>
    </xf>
  </cellXfs>
  <cellStyles count="29">
    <cellStyle name="br" xfId="18"/>
    <cellStyle name="col" xfId="17"/>
    <cellStyle name="st25" xfId="13"/>
    <cellStyle name="st26" xfId="10"/>
    <cellStyle name="st27" xfId="28"/>
    <cellStyle name="style0" xfId="19"/>
    <cellStyle name="td" xfId="20"/>
    <cellStyle name="tr" xfId="16"/>
    <cellStyle name="xl21" xfId="21"/>
    <cellStyle name="xl22" xfId="6"/>
    <cellStyle name="xl23" xfId="22"/>
    <cellStyle name="xl24" xfId="2"/>
    <cellStyle name="xl25" xfId="7"/>
    <cellStyle name="xl26" xfId="9"/>
    <cellStyle name="xl27" xfId="12"/>
    <cellStyle name="xl28" xfId="23"/>
    <cellStyle name="xl29" xfId="24"/>
    <cellStyle name="xl30" xfId="1"/>
    <cellStyle name="xl31" xfId="15"/>
    <cellStyle name="xl32" xfId="25"/>
    <cellStyle name="xl33" xfId="14"/>
    <cellStyle name="xl34" xfId="3"/>
    <cellStyle name="xl35" xfId="4"/>
    <cellStyle name="xl36" xfId="5"/>
    <cellStyle name="xl37" xfId="26"/>
    <cellStyle name="xl38" xfId="8"/>
    <cellStyle name="xl39" xfId="27"/>
    <cellStyle name="xl40" xfId="11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66"/>
  <sheetViews>
    <sheetView showGridLines="0" tabSelected="1" zoomScaleNormal="100" zoomScaleSheetLayoutView="100" workbookViewId="0">
      <pane ySplit="8" topLeftCell="A13" activePane="bottomLeft" state="frozen"/>
      <selection pane="bottomLeft" activeCell="AQ50" sqref="AQ50"/>
    </sheetView>
  </sheetViews>
  <sheetFormatPr defaultRowHeight="15" outlineLevelRow="1" x14ac:dyDescent="0.25"/>
  <cols>
    <col min="1" max="1" width="94.7109375" style="1" customWidth="1"/>
    <col min="2" max="3" width="7.7109375" style="1" hidden="1" customWidth="1"/>
    <col min="4" max="4" width="15.5703125" style="1" customWidth="1"/>
    <col min="5" max="5" width="7.7109375" style="1" hidden="1" customWidth="1"/>
    <col min="6" max="6" width="9.5703125" style="1" hidden="1" customWidth="1"/>
    <col min="7" max="7" width="21.7109375" style="1" hidden="1" customWidth="1"/>
    <col min="8" max="12" width="9.140625" style="1" hidden="1"/>
    <col min="13" max="13" width="0.140625" style="1" customWidth="1"/>
    <col min="14" max="14" width="14.42578125" style="1" customWidth="1"/>
    <col min="15" max="21" width="9.140625" style="1" hidden="1" customWidth="1"/>
    <col min="22" max="23" width="11.7109375" style="1" hidden="1" customWidth="1"/>
    <col min="24" max="29" width="9.140625" style="1" hidden="1" customWidth="1"/>
    <col min="30" max="30" width="11.7109375" style="1" hidden="1" customWidth="1"/>
    <col min="31" max="31" width="9.140625" style="1" hidden="1"/>
    <col min="32" max="32" width="13.5703125" style="1" customWidth="1"/>
    <col min="33" max="33" width="12.7109375" style="1" customWidth="1"/>
    <col min="34" max="36" width="9.140625" style="1" hidden="1" customWidth="1"/>
    <col min="37" max="37" width="11.7109375" style="1" hidden="1" customWidth="1"/>
    <col min="38" max="38" width="14.7109375" style="1" hidden="1" customWidth="1"/>
    <col min="39" max="39" width="9.140625" style="1" hidden="1" customWidth="1"/>
    <col min="40" max="40" width="11.7109375" style="1" hidden="1" customWidth="1"/>
    <col min="41" max="41" width="9.140625" style="1" hidden="1" customWidth="1"/>
    <col min="42" max="42" width="11.7109375" style="1" hidden="1" customWidth="1"/>
    <col min="43" max="44" width="11.7109375" style="1" customWidth="1"/>
    <col min="45" max="45" width="12.28515625" style="1" customWidth="1"/>
    <col min="46" max="46" width="9.140625" style="1" customWidth="1"/>
    <col min="47" max="16384" width="9.140625" style="1"/>
  </cols>
  <sheetData>
    <row r="1" spans="1:46" x14ac:dyDescent="0.25">
      <c r="A1" s="22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</row>
    <row r="2" spans="1:46" x14ac:dyDescent="0.25">
      <c r="A2" s="26" t="s">
        <v>103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3"/>
    </row>
    <row r="3" spans="1:46" x14ac:dyDescent="0.25">
      <c r="A3" s="27" t="s">
        <v>104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3"/>
    </row>
    <row r="4" spans="1:46" x14ac:dyDescent="0.25">
      <c r="A4" s="28" t="s">
        <v>105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3"/>
    </row>
    <row r="5" spans="1:46" x14ac:dyDescent="0.25">
      <c r="A5" s="28" t="s">
        <v>106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3"/>
    </row>
    <row r="6" spans="1:46" x14ac:dyDescent="0.25">
      <c r="A6" s="24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4"/>
      <c r="AR6" s="4"/>
      <c r="AS6" s="4" t="s">
        <v>102</v>
      </c>
      <c r="AT6" s="3"/>
    </row>
    <row r="7" spans="1:46" ht="15" customHeight="1" x14ac:dyDescent="0.25">
      <c r="A7" s="39" t="s">
        <v>0</v>
      </c>
      <c r="B7" s="20" t="s">
        <v>1</v>
      </c>
      <c r="C7" s="20" t="s">
        <v>2</v>
      </c>
      <c r="D7" s="20" t="s">
        <v>3</v>
      </c>
      <c r="E7" s="20" t="s">
        <v>4</v>
      </c>
      <c r="F7" s="20" t="s">
        <v>5</v>
      </c>
      <c r="G7" s="20" t="s">
        <v>6</v>
      </c>
      <c r="H7" s="20" t="s">
        <v>7</v>
      </c>
      <c r="I7" s="20" t="s">
        <v>7</v>
      </c>
      <c r="J7" s="20" t="s">
        <v>7</v>
      </c>
      <c r="K7" s="20" t="s">
        <v>7</v>
      </c>
      <c r="L7" s="20" t="s">
        <v>7</v>
      </c>
      <c r="M7" s="20" t="s">
        <v>8</v>
      </c>
      <c r="N7" s="29" t="s">
        <v>107</v>
      </c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1"/>
      <c r="AG7" s="29" t="s">
        <v>110</v>
      </c>
      <c r="AH7" s="30"/>
      <c r="AI7" s="30"/>
      <c r="AJ7" s="30"/>
      <c r="AK7" s="30"/>
      <c r="AL7" s="30"/>
      <c r="AM7" s="30"/>
      <c r="AN7" s="30"/>
      <c r="AO7" s="30"/>
      <c r="AP7" s="30"/>
      <c r="AQ7" s="31"/>
      <c r="AR7" s="29" t="s">
        <v>111</v>
      </c>
      <c r="AS7" s="31"/>
      <c r="AT7" s="3"/>
    </row>
    <row r="8" spans="1:46" x14ac:dyDescent="0.25">
      <c r="A8" s="40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32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4"/>
      <c r="AG8" s="32"/>
      <c r="AH8" s="33"/>
      <c r="AI8" s="33"/>
      <c r="AJ8" s="33"/>
      <c r="AK8" s="33"/>
      <c r="AL8" s="33"/>
      <c r="AM8" s="33"/>
      <c r="AN8" s="33"/>
      <c r="AO8" s="33"/>
      <c r="AP8" s="33"/>
      <c r="AQ8" s="34"/>
      <c r="AR8" s="32"/>
      <c r="AS8" s="34"/>
      <c r="AT8" s="3"/>
    </row>
    <row r="9" spans="1:46" ht="43.5" customHeight="1" x14ac:dyDescent="0.25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 t="s">
        <v>108</v>
      </c>
      <c r="O9" s="7"/>
      <c r="P9" s="7"/>
      <c r="Q9" s="7"/>
      <c r="R9" s="7"/>
      <c r="S9" s="7"/>
      <c r="T9" s="7"/>
      <c r="U9" s="7"/>
      <c r="V9" s="7"/>
      <c r="W9" s="7"/>
      <c r="X9" s="7"/>
      <c r="Y9" s="5"/>
      <c r="Z9" s="7"/>
      <c r="AA9" s="7"/>
      <c r="AB9" s="7"/>
      <c r="AC9" s="7"/>
      <c r="AD9" s="7"/>
      <c r="AE9" s="5"/>
      <c r="AF9" s="5" t="s">
        <v>109</v>
      </c>
      <c r="AG9" s="7" t="s">
        <v>108</v>
      </c>
      <c r="AH9" s="7"/>
      <c r="AI9" s="7"/>
      <c r="AJ9" s="5"/>
      <c r="AK9" s="7"/>
      <c r="AL9" s="7"/>
      <c r="AM9" s="7"/>
      <c r="AN9" s="7"/>
      <c r="AO9" s="7"/>
      <c r="AP9" s="7"/>
      <c r="AQ9" s="7" t="s">
        <v>109</v>
      </c>
      <c r="AR9" s="7" t="s">
        <v>108</v>
      </c>
      <c r="AS9" s="7" t="s">
        <v>109</v>
      </c>
      <c r="AT9" s="3"/>
    </row>
    <row r="10" spans="1:46" x14ac:dyDescent="0.25">
      <c r="A10" s="8" t="s">
        <v>9</v>
      </c>
      <c r="B10" s="9" t="s">
        <v>10</v>
      </c>
      <c r="C10" s="9" t="s">
        <v>11</v>
      </c>
      <c r="D10" s="19" t="s">
        <v>12</v>
      </c>
      <c r="E10" s="19" t="s">
        <v>10</v>
      </c>
      <c r="F10" s="19" t="s">
        <v>10</v>
      </c>
      <c r="G10" s="19"/>
      <c r="H10" s="19"/>
      <c r="I10" s="19"/>
      <c r="J10" s="19"/>
      <c r="K10" s="19"/>
      <c r="L10" s="19"/>
      <c r="M10" s="15">
        <v>791165.93617999996</v>
      </c>
      <c r="N10" s="15">
        <v>919727.21062999999</v>
      </c>
      <c r="O10" s="15">
        <v>0</v>
      </c>
      <c r="P10" s="15">
        <v>0</v>
      </c>
      <c r="Q10" s="15">
        <v>0</v>
      </c>
      <c r="R10" s="15">
        <v>0</v>
      </c>
      <c r="S10" s="15">
        <v>0</v>
      </c>
      <c r="T10" s="15">
        <v>0</v>
      </c>
      <c r="U10" s="15">
        <v>0</v>
      </c>
      <c r="V10" s="15">
        <v>791165.93617999996</v>
      </c>
      <c r="W10" s="15">
        <v>919727.21062999999</v>
      </c>
      <c r="X10" s="15">
        <v>0</v>
      </c>
      <c r="Y10" s="15">
        <v>0</v>
      </c>
      <c r="Z10" s="15">
        <v>0</v>
      </c>
      <c r="AA10" s="15">
        <v>0</v>
      </c>
      <c r="AB10" s="15">
        <v>0</v>
      </c>
      <c r="AC10" s="15">
        <v>0</v>
      </c>
      <c r="AD10" s="15">
        <v>637250.88298999995</v>
      </c>
      <c r="AE10" s="15">
        <v>637250.88298999995</v>
      </c>
      <c r="AF10" s="15">
        <f>174066.2+1625.8+33.3</f>
        <v>175725.3</v>
      </c>
      <c r="AG10" s="15">
        <v>618460.99450999999</v>
      </c>
      <c r="AH10" s="15">
        <v>0</v>
      </c>
      <c r="AI10" s="15">
        <v>0</v>
      </c>
      <c r="AJ10" s="15">
        <v>618460.99450999999</v>
      </c>
      <c r="AK10" s="15">
        <v>18789.888480000001</v>
      </c>
      <c r="AL10" s="15">
        <v>282476.32763999997</v>
      </c>
      <c r="AM10" s="16">
        <v>0.69286944609749257</v>
      </c>
      <c r="AN10" s="15">
        <v>301266.21612</v>
      </c>
      <c r="AO10" s="16">
        <v>0.67243959661295993</v>
      </c>
      <c r="AP10" s="15">
        <v>-637250.88298999995</v>
      </c>
      <c r="AQ10" s="15">
        <f>118057.5+904.1+33.3</f>
        <v>118994.90000000001</v>
      </c>
      <c r="AR10" s="15">
        <f>AG10/N10*100</f>
        <v>67.243959661295989</v>
      </c>
      <c r="AS10" s="15">
        <f>AQ10/AF10*100</f>
        <v>67.71643013271283</v>
      </c>
      <c r="AT10" s="3"/>
    </row>
    <row r="11" spans="1:46" outlineLevel="1" x14ac:dyDescent="0.25">
      <c r="A11" s="41" t="s">
        <v>13</v>
      </c>
      <c r="B11" s="9" t="s">
        <v>10</v>
      </c>
      <c r="C11" s="9" t="s">
        <v>11</v>
      </c>
      <c r="D11" s="9" t="s">
        <v>14</v>
      </c>
      <c r="E11" s="9" t="s">
        <v>10</v>
      </c>
      <c r="F11" s="9" t="s">
        <v>10</v>
      </c>
      <c r="G11" s="9"/>
      <c r="H11" s="9"/>
      <c r="I11" s="9"/>
      <c r="J11" s="9"/>
      <c r="K11" s="9"/>
      <c r="L11" s="9"/>
      <c r="M11" s="17">
        <v>88695.334499999997</v>
      </c>
      <c r="N11" s="17">
        <v>109905.80628999999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17">
        <v>0</v>
      </c>
      <c r="V11" s="17">
        <v>88695.334499999997</v>
      </c>
      <c r="W11" s="17">
        <v>109905.80628999999</v>
      </c>
      <c r="X11" s="17">
        <v>0</v>
      </c>
      <c r="Y11" s="17">
        <v>0</v>
      </c>
      <c r="Z11" s="17">
        <v>0</v>
      </c>
      <c r="AA11" s="17">
        <v>0</v>
      </c>
      <c r="AB11" s="17">
        <v>0</v>
      </c>
      <c r="AC11" s="17">
        <v>0</v>
      </c>
      <c r="AD11" s="17">
        <v>79046.863029999993</v>
      </c>
      <c r="AE11" s="17">
        <v>79046.863029999993</v>
      </c>
      <c r="AF11" s="17">
        <v>14748.1</v>
      </c>
      <c r="AG11" s="17">
        <v>74856.637059999994</v>
      </c>
      <c r="AH11" s="17">
        <v>0</v>
      </c>
      <c r="AI11" s="17">
        <v>0</v>
      </c>
      <c r="AJ11" s="17">
        <v>74856.637059999994</v>
      </c>
      <c r="AK11" s="17">
        <v>4190.2259700000004</v>
      </c>
      <c r="AL11" s="17">
        <v>30858.94326</v>
      </c>
      <c r="AM11" s="18">
        <v>0.71922372164237725</v>
      </c>
      <c r="AN11" s="17">
        <v>35049.16923</v>
      </c>
      <c r="AO11" s="18">
        <v>0.68109811107232632</v>
      </c>
      <c r="AP11" s="17">
        <v>-79046.863029999993</v>
      </c>
      <c r="AQ11" s="17">
        <v>11495.2</v>
      </c>
      <c r="AR11" s="17">
        <f t="shared" ref="AR11:AR56" si="0">AG11/N11*100</f>
        <v>68.10981110723263</v>
      </c>
      <c r="AS11" s="17">
        <f t="shared" ref="AS11:AS56" si="1">AQ11/AF11*100</f>
        <v>77.943599514513735</v>
      </c>
      <c r="AT11" s="3"/>
    </row>
    <row r="12" spans="1:46" outlineLevel="1" x14ac:dyDescent="0.25">
      <c r="A12" s="41" t="s">
        <v>15</v>
      </c>
      <c r="B12" s="9" t="s">
        <v>10</v>
      </c>
      <c r="C12" s="9" t="s">
        <v>11</v>
      </c>
      <c r="D12" s="9" t="s">
        <v>16</v>
      </c>
      <c r="E12" s="9" t="s">
        <v>10</v>
      </c>
      <c r="F12" s="9" t="s">
        <v>10</v>
      </c>
      <c r="G12" s="9"/>
      <c r="H12" s="9"/>
      <c r="I12" s="9"/>
      <c r="J12" s="9"/>
      <c r="K12" s="9"/>
      <c r="L12" s="9"/>
      <c r="M12" s="17">
        <v>584173.92273999995</v>
      </c>
      <c r="N12" s="17">
        <v>685224.80377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584173.92273999995</v>
      </c>
      <c r="W12" s="17">
        <v>685224.80377</v>
      </c>
      <c r="X12" s="17">
        <v>0</v>
      </c>
      <c r="Y12" s="17">
        <v>0</v>
      </c>
      <c r="Z12" s="17">
        <v>0</v>
      </c>
      <c r="AA12" s="17">
        <v>0</v>
      </c>
      <c r="AB12" s="17">
        <v>0</v>
      </c>
      <c r="AC12" s="17">
        <v>0</v>
      </c>
      <c r="AD12" s="17">
        <v>479455.80336999998</v>
      </c>
      <c r="AE12" s="17">
        <v>479455.80336999998</v>
      </c>
      <c r="AF12" s="17">
        <f>72791.3+1561.7</f>
        <v>74353</v>
      </c>
      <c r="AG12" s="17">
        <v>466918.35054000001</v>
      </c>
      <c r="AH12" s="17">
        <v>0</v>
      </c>
      <c r="AI12" s="17">
        <v>0</v>
      </c>
      <c r="AJ12" s="17">
        <v>466918.35054000001</v>
      </c>
      <c r="AK12" s="17">
        <v>12537.45283</v>
      </c>
      <c r="AL12" s="17">
        <v>205769.00039999999</v>
      </c>
      <c r="AM12" s="18">
        <v>0.69970584942650782</v>
      </c>
      <c r="AN12" s="17">
        <v>218306.45323000001</v>
      </c>
      <c r="AO12" s="18">
        <v>0.68140900325132436</v>
      </c>
      <c r="AP12" s="17">
        <v>-479455.80336999998</v>
      </c>
      <c r="AQ12" s="17">
        <f>55346.9+868.1</f>
        <v>56215</v>
      </c>
      <c r="AR12" s="17">
        <f t="shared" si="0"/>
        <v>68.140900325132435</v>
      </c>
      <c r="AS12" s="17">
        <f t="shared" si="1"/>
        <v>75.605557274084433</v>
      </c>
      <c r="AT12" s="3"/>
    </row>
    <row r="13" spans="1:46" outlineLevel="1" x14ac:dyDescent="0.25">
      <c r="A13" s="41" t="s">
        <v>17</v>
      </c>
      <c r="B13" s="9" t="s">
        <v>10</v>
      </c>
      <c r="C13" s="9" t="s">
        <v>11</v>
      </c>
      <c r="D13" s="9" t="s">
        <v>18</v>
      </c>
      <c r="E13" s="9" t="s">
        <v>10</v>
      </c>
      <c r="F13" s="9" t="s">
        <v>10</v>
      </c>
      <c r="G13" s="9"/>
      <c r="H13" s="9"/>
      <c r="I13" s="9"/>
      <c r="J13" s="9"/>
      <c r="K13" s="9"/>
      <c r="L13" s="9"/>
      <c r="M13" s="17">
        <v>47805.530859999999</v>
      </c>
      <c r="N13" s="17">
        <v>53493.984120000001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17">
        <v>0</v>
      </c>
      <c r="V13" s="17">
        <v>47805.530859999999</v>
      </c>
      <c r="W13" s="17">
        <v>53493.984120000001</v>
      </c>
      <c r="X13" s="17">
        <v>0</v>
      </c>
      <c r="Y13" s="17">
        <v>0</v>
      </c>
      <c r="Z13" s="17">
        <v>0</v>
      </c>
      <c r="AA13" s="17">
        <v>0</v>
      </c>
      <c r="AB13" s="17">
        <v>0</v>
      </c>
      <c r="AC13" s="17">
        <v>0</v>
      </c>
      <c r="AD13" s="17">
        <v>35619.38394</v>
      </c>
      <c r="AE13" s="17">
        <v>35619.38394</v>
      </c>
      <c r="AF13" s="17">
        <f>50020.8+33.3</f>
        <v>50054.100000000006</v>
      </c>
      <c r="AG13" s="17">
        <v>35574.691850000003</v>
      </c>
      <c r="AH13" s="17">
        <v>0</v>
      </c>
      <c r="AI13" s="17">
        <v>0</v>
      </c>
      <c r="AJ13" s="17">
        <v>35574.691850000003</v>
      </c>
      <c r="AK13" s="17">
        <v>44.69209</v>
      </c>
      <c r="AL13" s="17">
        <v>17874.600180000001</v>
      </c>
      <c r="AM13" s="18">
        <v>0.66585775066028119</v>
      </c>
      <c r="AN13" s="17">
        <v>17919.292270000002</v>
      </c>
      <c r="AO13" s="18">
        <v>0.6650222905476123</v>
      </c>
      <c r="AP13" s="17">
        <v>-35619.38394</v>
      </c>
      <c r="AQ13" s="17">
        <f>32101.5+33.3</f>
        <v>32134.799999999999</v>
      </c>
      <c r="AR13" s="17">
        <f t="shared" si="0"/>
        <v>66.502229054761244</v>
      </c>
      <c r="AS13" s="17">
        <f t="shared" si="1"/>
        <v>64.200135453439373</v>
      </c>
      <c r="AT13" s="3"/>
    </row>
    <row r="14" spans="1:46" outlineLevel="1" x14ac:dyDescent="0.25">
      <c r="A14" s="41" t="s">
        <v>19</v>
      </c>
      <c r="B14" s="9" t="s">
        <v>10</v>
      </c>
      <c r="C14" s="9" t="s">
        <v>11</v>
      </c>
      <c r="D14" s="9" t="s">
        <v>20</v>
      </c>
      <c r="E14" s="9" t="s">
        <v>10</v>
      </c>
      <c r="F14" s="9" t="s">
        <v>10</v>
      </c>
      <c r="G14" s="9"/>
      <c r="H14" s="9"/>
      <c r="I14" s="9"/>
      <c r="J14" s="9"/>
      <c r="K14" s="9"/>
      <c r="L14" s="9"/>
      <c r="M14" s="17">
        <v>52855.720350000003</v>
      </c>
      <c r="N14" s="17">
        <v>51570.912219999998</v>
      </c>
      <c r="O14" s="17">
        <v>0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52855.720350000003</v>
      </c>
      <c r="W14" s="17">
        <v>51570.912219999998</v>
      </c>
      <c r="X14" s="17">
        <v>0</v>
      </c>
      <c r="Y14" s="17">
        <v>0</v>
      </c>
      <c r="Z14" s="17">
        <v>0</v>
      </c>
      <c r="AA14" s="17">
        <v>0</v>
      </c>
      <c r="AB14" s="17">
        <v>0</v>
      </c>
      <c r="AC14" s="17">
        <v>0</v>
      </c>
      <c r="AD14" s="17">
        <v>26392.919829999999</v>
      </c>
      <c r="AE14" s="17">
        <v>26392.919829999999</v>
      </c>
      <c r="AF14" s="17">
        <f>28040+64.1</f>
        <v>28104.1</v>
      </c>
      <c r="AG14" s="17">
        <v>24385.495370000001</v>
      </c>
      <c r="AH14" s="17">
        <v>0</v>
      </c>
      <c r="AI14" s="17">
        <v>0</v>
      </c>
      <c r="AJ14" s="17">
        <v>24385.495370000001</v>
      </c>
      <c r="AK14" s="17">
        <v>2007.42446</v>
      </c>
      <c r="AL14" s="17">
        <v>25177.992389999999</v>
      </c>
      <c r="AM14" s="18">
        <v>0.51177919284050233</v>
      </c>
      <c r="AN14" s="17">
        <v>27185.416850000001</v>
      </c>
      <c r="AO14" s="18">
        <v>0.47285367507117559</v>
      </c>
      <c r="AP14" s="17">
        <v>-26392.919829999999</v>
      </c>
      <c r="AQ14" s="17">
        <f>11002+36</f>
        <v>11038</v>
      </c>
      <c r="AR14" s="17">
        <f t="shared" si="0"/>
        <v>47.285367507117563</v>
      </c>
      <c r="AS14" s="17">
        <f t="shared" si="1"/>
        <v>39.275408214459809</v>
      </c>
      <c r="AT14" s="3"/>
    </row>
    <row r="15" spans="1:46" outlineLevel="1" x14ac:dyDescent="0.25">
      <c r="A15" s="41" t="s">
        <v>21</v>
      </c>
      <c r="B15" s="9" t="s">
        <v>10</v>
      </c>
      <c r="C15" s="9" t="s">
        <v>11</v>
      </c>
      <c r="D15" s="9" t="s">
        <v>22</v>
      </c>
      <c r="E15" s="9" t="s">
        <v>10</v>
      </c>
      <c r="F15" s="9" t="s">
        <v>10</v>
      </c>
      <c r="G15" s="9"/>
      <c r="H15" s="9"/>
      <c r="I15" s="9"/>
      <c r="J15" s="9"/>
      <c r="K15" s="9"/>
      <c r="L15" s="9"/>
      <c r="M15" s="17">
        <v>11658.327730000001</v>
      </c>
      <c r="N15" s="17">
        <v>12217.31681</v>
      </c>
      <c r="O15" s="17">
        <v>0</v>
      </c>
      <c r="P15" s="17">
        <v>0</v>
      </c>
      <c r="Q15" s="17">
        <v>0</v>
      </c>
      <c r="R15" s="17">
        <v>0</v>
      </c>
      <c r="S15" s="17">
        <v>0</v>
      </c>
      <c r="T15" s="17">
        <v>0</v>
      </c>
      <c r="U15" s="17">
        <v>0</v>
      </c>
      <c r="V15" s="17">
        <v>11658.327730000001</v>
      </c>
      <c r="W15" s="17">
        <v>12217.31681</v>
      </c>
      <c r="X15" s="17">
        <v>0</v>
      </c>
      <c r="Y15" s="17">
        <v>0</v>
      </c>
      <c r="Z15" s="17">
        <v>0</v>
      </c>
      <c r="AA15" s="17">
        <v>0</v>
      </c>
      <c r="AB15" s="17">
        <v>0</v>
      </c>
      <c r="AC15" s="17">
        <v>0</v>
      </c>
      <c r="AD15" s="17">
        <v>9692.1612299999997</v>
      </c>
      <c r="AE15" s="17">
        <v>9692.1612299999997</v>
      </c>
      <c r="AF15" s="17">
        <v>4833.5</v>
      </c>
      <c r="AG15" s="17">
        <v>9689.6312300000009</v>
      </c>
      <c r="AH15" s="17">
        <v>0</v>
      </c>
      <c r="AI15" s="17">
        <v>0</v>
      </c>
      <c r="AJ15" s="17">
        <v>9689.6312300000009</v>
      </c>
      <c r="AK15" s="17">
        <v>2.5299999999999998</v>
      </c>
      <c r="AL15" s="17">
        <v>2525.1555800000001</v>
      </c>
      <c r="AM15" s="18">
        <v>0.79331340757791158</v>
      </c>
      <c r="AN15" s="17">
        <v>2527.6855799999998</v>
      </c>
      <c r="AO15" s="18">
        <v>0.79310632446470875</v>
      </c>
      <c r="AP15" s="17">
        <v>-9692.1612299999997</v>
      </c>
      <c r="AQ15" s="17">
        <v>4751.2</v>
      </c>
      <c r="AR15" s="17">
        <f t="shared" si="0"/>
        <v>79.310632446470876</v>
      </c>
      <c r="AS15" s="17">
        <f t="shared" si="1"/>
        <v>98.297300093100233</v>
      </c>
      <c r="AT15" s="3"/>
    </row>
    <row r="16" spans="1:46" outlineLevel="1" x14ac:dyDescent="0.25">
      <c r="A16" s="41" t="s">
        <v>23</v>
      </c>
      <c r="B16" s="9" t="s">
        <v>10</v>
      </c>
      <c r="C16" s="9" t="s">
        <v>11</v>
      </c>
      <c r="D16" s="9" t="s">
        <v>24</v>
      </c>
      <c r="E16" s="9" t="s">
        <v>10</v>
      </c>
      <c r="F16" s="9" t="s">
        <v>10</v>
      </c>
      <c r="G16" s="9"/>
      <c r="H16" s="9"/>
      <c r="I16" s="9"/>
      <c r="J16" s="9"/>
      <c r="K16" s="9"/>
      <c r="L16" s="9"/>
      <c r="M16" s="17">
        <v>2336.6</v>
      </c>
      <c r="N16" s="17">
        <v>2357.2606700000001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2336.6</v>
      </c>
      <c r="W16" s="17">
        <v>2357.2606700000001</v>
      </c>
      <c r="X16" s="17">
        <v>0</v>
      </c>
      <c r="Y16" s="17">
        <v>0</v>
      </c>
      <c r="Z16" s="17">
        <v>0</v>
      </c>
      <c r="AA16" s="17">
        <v>0</v>
      </c>
      <c r="AB16" s="17">
        <v>0</v>
      </c>
      <c r="AC16" s="17">
        <v>0</v>
      </c>
      <c r="AD16" s="17">
        <v>2210.81504</v>
      </c>
      <c r="AE16" s="17">
        <v>2210.81504</v>
      </c>
      <c r="AF16" s="17">
        <v>2357.3000000000002</v>
      </c>
      <c r="AG16" s="17">
        <v>2210.81504</v>
      </c>
      <c r="AH16" s="17">
        <v>0</v>
      </c>
      <c r="AI16" s="17">
        <v>0</v>
      </c>
      <c r="AJ16" s="17">
        <v>2210.81504</v>
      </c>
      <c r="AK16" s="17">
        <v>0</v>
      </c>
      <c r="AL16" s="17">
        <v>146.44562999999999</v>
      </c>
      <c r="AM16" s="18">
        <v>0.93787465600908704</v>
      </c>
      <c r="AN16" s="17">
        <v>146.44562999999999</v>
      </c>
      <c r="AO16" s="18">
        <v>0.93787465600908704</v>
      </c>
      <c r="AP16" s="17">
        <v>-2210.81504</v>
      </c>
      <c r="AQ16" s="17">
        <v>2210.8000000000002</v>
      </c>
      <c r="AR16" s="17">
        <f t="shared" si="0"/>
        <v>93.787465600908689</v>
      </c>
      <c r="AS16" s="17">
        <f t="shared" si="1"/>
        <v>93.785262800661769</v>
      </c>
      <c r="AT16" s="3"/>
    </row>
    <row r="17" spans="1:46" outlineLevel="1" x14ac:dyDescent="0.25">
      <c r="A17" s="41" t="s">
        <v>25</v>
      </c>
      <c r="B17" s="9" t="s">
        <v>10</v>
      </c>
      <c r="C17" s="9" t="s">
        <v>11</v>
      </c>
      <c r="D17" s="9" t="s">
        <v>26</v>
      </c>
      <c r="E17" s="9" t="s">
        <v>10</v>
      </c>
      <c r="F17" s="9" t="s">
        <v>10</v>
      </c>
      <c r="G17" s="9"/>
      <c r="H17" s="9"/>
      <c r="I17" s="9"/>
      <c r="J17" s="9"/>
      <c r="K17" s="9"/>
      <c r="L17" s="9"/>
      <c r="M17" s="17">
        <v>3640.5</v>
      </c>
      <c r="N17" s="17">
        <v>4957.1267500000004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  <c r="T17" s="17">
        <v>0</v>
      </c>
      <c r="U17" s="17">
        <v>0</v>
      </c>
      <c r="V17" s="17">
        <v>3640.5</v>
      </c>
      <c r="W17" s="17">
        <v>4957.1267500000004</v>
      </c>
      <c r="X17" s="17">
        <v>0</v>
      </c>
      <c r="Y17" s="17">
        <v>0</v>
      </c>
      <c r="Z17" s="17">
        <v>0</v>
      </c>
      <c r="AA17" s="17">
        <v>0</v>
      </c>
      <c r="AB17" s="17">
        <v>0</v>
      </c>
      <c r="AC17" s="17">
        <v>0</v>
      </c>
      <c r="AD17" s="17">
        <v>4832.9365500000004</v>
      </c>
      <c r="AE17" s="17">
        <v>4832.9365500000004</v>
      </c>
      <c r="AF17" s="17">
        <v>1275.3</v>
      </c>
      <c r="AG17" s="17">
        <v>4825.3734199999999</v>
      </c>
      <c r="AH17" s="17">
        <v>0</v>
      </c>
      <c r="AI17" s="17">
        <v>0</v>
      </c>
      <c r="AJ17" s="17">
        <v>4825.3734199999999</v>
      </c>
      <c r="AK17" s="17">
        <v>7.5631300000000001</v>
      </c>
      <c r="AL17" s="17">
        <v>124.1902</v>
      </c>
      <c r="AM17" s="18">
        <v>0.97494714049827347</v>
      </c>
      <c r="AN17" s="17">
        <v>131.75333000000001</v>
      </c>
      <c r="AO17" s="18">
        <v>0.97342143208260712</v>
      </c>
      <c r="AP17" s="17">
        <v>-4832.9365500000004</v>
      </c>
      <c r="AQ17" s="17">
        <v>1150</v>
      </c>
      <c r="AR17" s="17">
        <f t="shared" si="0"/>
        <v>97.342143208260694</v>
      </c>
      <c r="AS17" s="17">
        <f t="shared" si="1"/>
        <v>90.174860817062651</v>
      </c>
      <c r="AT17" s="3"/>
    </row>
    <row r="18" spans="1:46" x14ac:dyDescent="0.25">
      <c r="A18" s="8" t="s">
        <v>27</v>
      </c>
      <c r="B18" s="9" t="s">
        <v>10</v>
      </c>
      <c r="C18" s="9" t="s">
        <v>11</v>
      </c>
      <c r="D18" s="19" t="s">
        <v>28</v>
      </c>
      <c r="E18" s="19" t="s">
        <v>10</v>
      </c>
      <c r="F18" s="19" t="s">
        <v>10</v>
      </c>
      <c r="G18" s="19"/>
      <c r="H18" s="19"/>
      <c r="I18" s="19"/>
      <c r="J18" s="19"/>
      <c r="K18" s="19"/>
      <c r="L18" s="19"/>
      <c r="M18" s="15">
        <v>2644</v>
      </c>
      <c r="N18" s="15">
        <v>2624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2644</v>
      </c>
      <c r="W18" s="15">
        <v>2624</v>
      </c>
      <c r="X18" s="15">
        <v>0</v>
      </c>
      <c r="Y18" s="15">
        <v>0</v>
      </c>
      <c r="Z18" s="15">
        <v>0</v>
      </c>
      <c r="AA18" s="15">
        <v>0</v>
      </c>
      <c r="AB18" s="15">
        <v>0</v>
      </c>
      <c r="AC18" s="15">
        <v>0</v>
      </c>
      <c r="AD18" s="15">
        <v>2118.7900100000002</v>
      </c>
      <c r="AE18" s="15">
        <v>2118.7900100000002</v>
      </c>
      <c r="AF18" s="15">
        <v>2624</v>
      </c>
      <c r="AG18" s="15">
        <v>2118.7900100000002</v>
      </c>
      <c r="AH18" s="15">
        <v>0</v>
      </c>
      <c r="AI18" s="15">
        <v>0</v>
      </c>
      <c r="AJ18" s="15">
        <v>2118.7900100000002</v>
      </c>
      <c r="AK18" s="15">
        <v>0</v>
      </c>
      <c r="AL18" s="15">
        <v>505.20999</v>
      </c>
      <c r="AM18" s="16">
        <v>0.80746570503048776</v>
      </c>
      <c r="AN18" s="15">
        <v>505.20999</v>
      </c>
      <c r="AO18" s="16">
        <v>0.80746570503048776</v>
      </c>
      <c r="AP18" s="15">
        <v>-2118.7900100000002</v>
      </c>
      <c r="AQ18" s="15">
        <v>2118.8000000000002</v>
      </c>
      <c r="AR18" s="15">
        <f t="shared" si="0"/>
        <v>80.746570503048787</v>
      </c>
      <c r="AS18" s="15">
        <f t="shared" si="1"/>
        <v>80.746951219512198</v>
      </c>
      <c r="AT18" s="3"/>
    </row>
    <row r="19" spans="1:46" x14ac:dyDescent="0.25">
      <c r="A19" s="8" t="s">
        <v>29</v>
      </c>
      <c r="B19" s="9" t="s">
        <v>10</v>
      </c>
      <c r="C19" s="9" t="s">
        <v>11</v>
      </c>
      <c r="D19" s="19" t="s">
        <v>30</v>
      </c>
      <c r="E19" s="19" t="s">
        <v>10</v>
      </c>
      <c r="F19" s="19" t="s">
        <v>10</v>
      </c>
      <c r="G19" s="19"/>
      <c r="H19" s="19"/>
      <c r="I19" s="19"/>
      <c r="J19" s="19"/>
      <c r="K19" s="19"/>
      <c r="L19" s="19"/>
      <c r="M19" s="15">
        <v>82796.303159999996</v>
      </c>
      <c r="N19" s="15">
        <v>94658.651679999995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82796.303159999996</v>
      </c>
      <c r="W19" s="15">
        <v>94658.651679999995</v>
      </c>
      <c r="X19" s="15">
        <v>0</v>
      </c>
      <c r="Y19" s="15">
        <v>0</v>
      </c>
      <c r="Z19" s="15">
        <v>0</v>
      </c>
      <c r="AA19" s="15">
        <v>0</v>
      </c>
      <c r="AB19" s="15">
        <v>0</v>
      </c>
      <c r="AC19" s="15">
        <v>0</v>
      </c>
      <c r="AD19" s="15">
        <v>65102.074289999997</v>
      </c>
      <c r="AE19" s="15">
        <v>65102.074289999997</v>
      </c>
      <c r="AF19" s="15">
        <f>92182.1+23.1</f>
        <v>92205.200000000012</v>
      </c>
      <c r="AG19" s="15">
        <v>65102.074289999997</v>
      </c>
      <c r="AH19" s="15">
        <v>0</v>
      </c>
      <c r="AI19" s="15">
        <v>0</v>
      </c>
      <c r="AJ19" s="15">
        <v>65102.074289999997</v>
      </c>
      <c r="AK19" s="15">
        <v>0</v>
      </c>
      <c r="AL19" s="15">
        <v>29556.577389999999</v>
      </c>
      <c r="AM19" s="16">
        <v>0.68775619697269708</v>
      </c>
      <c r="AN19" s="15">
        <v>29556.577389999999</v>
      </c>
      <c r="AO19" s="16">
        <v>0.68775619697269708</v>
      </c>
      <c r="AP19" s="15">
        <v>-65102.074289999997</v>
      </c>
      <c r="AQ19" s="15">
        <f>62625.5+23.1</f>
        <v>62648.6</v>
      </c>
      <c r="AR19" s="15">
        <f t="shared" si="0"/>
        <v>68.775619697269704</v>
      </c>
      <c r="AS19" s="15">
        <f t="shared" si="1"/>
        <v>67.944757996295209</v>
      </c>
      <c r="AT19" s="3"/>
    </row>
    <row r="20" spans="1:46" outlineLevel="1" x14ac:dyDescent="0.25">
      <c r="A20" s="41" t="s">
        <v>31</v>
      </c>
      <c r="B20" s="9" t="s">
        <v>10</v>
      </c>
      <c r="C20" s="9" t="s">
        <v>11</v>
      </c>
      <c r="D20" s="9" t="s">
        <v>32</v>
      </c>
      <c r="E20" s="9" t="s">
        <v>10</v>
      </c>
      <c r="F20" s="9" t="s">
        <v>10</v>
      </c>
      <c r="G20" s="9"/>
      <c r="H20" s="9"/>
      <c r="I20" s="9"/>
      <c r="J20" s="9"/>
      <c r="K20" s="9"/>
      <c r="L20" s="9"/>
      <c r="M20" s="17">
        <v>23898.703160000001</v>
      </c>
      <c r="N20" s="17">
        <v>25722.622719999999</v>
      </c>
      <c r="O20" s="17">
        <v>0</v>
      </c>
      <c r="P20" s="17">
        <v>0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  <c r="V20" s="17">
        <v>23898.703160000001</v>
      </c>
      <c r="W20" s="17">
        <v>25722.622719999999</v>
      </c>
      <c r="X20" s="17">
        <v>0</v>
      </c>
      <c r="Y20" s="17">
        <v>0</v>
      </c>
      <c r="Z20" s="17">
        <v>0</v>
      </c>
      <c r="AA20" s="17">
        <v>0</v>
      </c>
      <c r="AB20" s="17">
        <v>0</v>
      </c>
      <c r="AC20" s="17">
        <v>0</v>
      </c>
      <c r="AD20" s="17">
        <v>16840.24567</v>
      </c>
      <c r="AE20" s="17">
        <v>16840.24567</v>
      </c>
      <c r="AF20" s="17">
        <f>25539+1.8</f>
        <v>25540.799999999999</v>
      </c>
      <c r="AG20" s="17">
        <v>16840.24567</v>
      </c>
      <c r="AH20" s="17">
        <v>0</v>
      </c>
      <c r="AI20" s="17">
        <v>0</v>
      </c>
      <c r="AJ20" s="17">
        <v>16840.24567</v>
      </c>
      <c r="AK20" s="17">
        <v>0</v>
      </c>
      <c r="AL20" s="17">
        <v>8882.3770499999991</v>
      </c>
      <c r="AM20" s="18">
        <v>0.65468618240496435</v>
      </c>
      <c r="AN20" s="17">
        <v>8882.3770499999991</v>
      </c>
      <c r="AO20" s="18">
        <v>0.65468618240496435</v>
      </c>
      <c r="AP20" s="17">
        <v>-16840.24567</v>
      </c>
      <c r="AQ20" s="17">
        <f>16656.6+1.8</f>
        <v>16658.399999999998</v>
      </c>
      <c r="AR20" s="17">
        <f t="shared" si="0"/>
        <v>65.46861824049644</v>
      </c>
      <c r="AS20" s="17">
        <f t="shared" si="1"/>
        <v>65.222702499530158</v>
      </c>
      <c r="AT20" s="3"/>
    </row>
    <row r="21" spans="1:46" ht="30" outlineLevel="1" x14ac:dyDescent="0.25">
      <c r="A21" s="41" t="s">
        <v>33</v>
      </c>
      <c r="B21" s="9" t="s">
        <v>10</v>
      </c>
      <c r="C21" s="9" t="s">
        <v>11</v>
      </c>
      <c r="D21" s="9" t="s">
        <v>34</v>
      </c>
      <c r="E21" s="9" t="s">
        <v>10</v>
      </c>
      <c r="F21" s="9" t="s">
        <v>10</v>
      </c>
      <c r="G21" s="9"/>
      <c r="H21" s="9"/>
      <c r="I21" s="9"/>
      <c r="J21" s="9"/>
      <c r="K21" s="9"/>
      <c r="L21" s="9"/>
      <c r="M21" s="17">
        <v>54397.599999999999</v>
      </c>
      <c r="N21" s="17">
        <v>63811.028960000003</v>
      </c>
      <c r="O21" s="17">
        <v>0</v>
      </c>
      <c r="P21" s="17">
        <v>0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17">
        <v>54397.599999999999</v>
      </c>
      <c r="W21" s="17">
        <v>63811.028960000003</v>
      </c>
      <c r="X21" s="17">
        <v>0</v>
      </c>
      <c r="Y21" s="17">
        <v>0</v>
      </c>
      <c r="Z21" s="17">
        <v>0</v>
      </c>
      <c r="AA21" s="17">
        <v>0</v>
      </c>
      <c r="AB21" s="17">
        <v>0</v>
      </c>
      <c r="AC21" s="17">
        <v>0</v>
      </c>
      <c r="AD21" s="17">
        <v>43226.645709999997</v>
      </c>
      <c r="AE21" s="17">
        <v>43226.645709999997</v>
      </c>
      <c r="AF21" s="17">
        <f>61518.1+21.3</f>
        <v>61539.4</v>
      </c>
      <c r="AG21" s="17">
        <v>43226.645709999997</v>
      </c>
      <c r="AH21" s="17">
        <v>0</v>
      </c>
      <c r="AI21" s="17">
        <v>0</v>
      </c>
      <c r="AJ21" s="17">
        <v>43226.645709999997</v>
      </c>
      <c r="AK21" s="17">
        <v>0</v>
      </c>
      <c r="AL21" s="17">
        <v>20584.383249999999</v>
      </c>
      <c r="AM21" s="18">
        <v>0.67741652837312283</v>
      </c>
      <c r="AN21" s="17">
        <v>20584.383249999999</v>
      </c>
      <c r="AO21" s="18">
        <v>0.67741652837312283</v>
      </c>
      <c r="AP21" s="17">
        <v>-43226.645709999997</v>
      </c>
      <c r="AQ21" s="17">
        <f>40933.7+21.3</f>
        <v>40955</v>
      </c>
      <c r="AR21" s="17">
        <f t="shared" si="0"/>
        <v>67.741652837312273</v>
      </c>
      <c r="AS21" s="17">
        <f t="shared" si="1"/>
        <v>66.550860099383485</v>
      </c>
      <c r="AT21" s="3"/>
    </row>
    <row r="22" spans="1:46" outlineLevel="1" x14ac:dyDescent="0.25">
      <c r="A22" s="41" t="s">
        <v>35</v>
      </c>
      <c r="B22" s="9" t="s">
        <v>10</v>
      </c>
      <c r="C22" s="9" t="s">
        <v>11</v>
      </c>
      <c r="D22" s="9" t="s">
        <v>36</v>
      </c>
      <c r="E22" s="9" t="s">
        <v>10</v>
      </c>
      <c r="F22" s="9" t="s">
        <v>10</v>
      </c>
      <c r="G22" s="9"/>
      <c r="H22" s="9"/>
      <c r="I22" s="9"/>
      <c r="J22" s="9"/>
      <c r="K22" s="9"/>
      <c r="L22" s="9"/>
      <c r="M22" s="17">
        <v>4500</v>
      </c>
      <c r="N22" s="17">
        <v>5125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17">
        <v>0</v>
      </c>
      <c r="V22" s="17">
        <v>4500</v>
      </c>
      <c r="W22" s="17">
        <v>5125</v>
      </c>
      <c r="X22" s="17">
        <v>0</v>
      </c>
      <c r="Y22" s="17">
        <v>0</v>
      </c>
      <c r="Z22" s="17">
        <v>0</v>
      </c>
      <c r="AA22" s="17">
        <v>0</v>
      </c>
      <c r="AB22" s="17">
        <v>0</v>
      </c>
      <c r="AC22" s="17">
        <v>0</v>
      </c>
      <c r="AD22" s="17">
        <v>5035.1829100000004</v>
      </c>
      <c r="AE22" s="17">
        <v>5035.1829100000004</v>
      </c>
      <c r="AF22" s="17">
        <v>5125</v>
      </c>
      <c r="AG22" s="17">
        <v>5035.1829100000004</v>
      </c>
      <c r="AH22" s="17">
        <v>0</v>
      </c>
      <c r="AI22" s="17">
        <v>0</v>
      </c>
      <c r="AJ22" s="17">
        <v>5035.1829100000004</v>
      </c>
      <c r="AK22" s="17">
        <v>0</v>
      </c>
      <c r="AL22" s="17">
        <v>89.817089999999993</v>
      </c>
      <c r="AM22" s="18">
        <v>0.98247471414634147</v>
      </c>
      <c r="AN22" s="17">
        <v>89.817089999999993</v>
      </c>
      <c r="AO22" s="18">
        <v>0.98247471414634147</v>
      </c>
      <c r="AP22" s="17">
        <v>-5035.1829100000004</v>
      </c>
      <c r="AQ22" s="17">
        <v>5035.2</v>
      </c>
      <c r="AR22" s="17">
        <f t="shared" si="0"/>
        <v>98.247471414634163</v>
      </c>
      <c r="AS22" s="17">
        <f t="shared" si="1"/>
        <v>98.247804878048768</v>
      </c>
      <c r="AT22" s="3"/>
    </row>
    <row r="23" spans="1:46" x14ac:dyDescent="0.25">
      <c r="A23" s="8" t="s">
        <v>37</v>
      </c>
      <c r="B23" s="9" t="s">
        <v>10</v>
      </c>
      <c r="C23" s="9" t="s">
        <v>11</v>
      </c>
      <c r="D23" s="19" t="s">
        <v>38</v>
      </c>
      <c r="E23" s="19" t="s">
        <v>10</v>
      </c>
      <c r="F23" s="19" t="s">
        <v>10</v>
      </c>
      <c r="G23" s="19"/>
      <c r="H23" s="19"/>
      <c r="I23" s="19"/>
      <c r="J23" s="19"/>
      <c r="K23" s="19"/>
      <c r="L23" s="19"/>
      <c r="M23" s="15">
        <v>867.00779</v>
      </c>
      <c r="N23" s="15">
        <v>1895.77982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867.00779</v>
      </c>
      <c r="W23" s="15">
        <v>1895.77982</v>
      </c>
      <c r="X23" s="15">
        <v>0</v>
      </c>
      <c r="Y23" s="15">
        <v>0</v>
      </c>
      <c r="Z23" s="15">
        <v>0</v>
      </c>
      <c r="AA23" s="15">
        <v>0</v>
      </c>
      <c r="AB23" s="15">
        <v>0</v>
      </c>
      <c r="AC23" s="15">
        <v>0</v>
      </c>
      <c r="AD23" s="15">
        <v>1613.7543499999999</v>
      </c>
      <c r="AE23" s="15">
        <v>1613.7543499999999</v>
      </c>
      <c r="AF23" s="15">
        <f>600+10.1</f>
        <v>610.1</v>
      </c>
      <c r="AG23" s="15">
        <v>1611.6658199999999</v>
      </c>
      <c r="AH23" s="15">
        <v>0</v>
      </c>
      <c r="AI23" s="15">
        <v>0</v>
      </c>
      <c r="AJ23" s="15">
        <v>1611.6658199999999</v>
      </c>
      <c r="AK23" s="15">
        <v>2.08853</v>
      </c>
      <c r="AL23" s="15">
        <v>282.02546999999998</v>
      </c>
      <c r="AM23" s="16">
        <v>0.85123511336880886</v>
      </c>
      <c r="AN23" s="15">
        <v>284.11399999999998</v>
      </c>
      <c r="AO23" s="16">
        <v>0.85013344007428038</v>
      </c>
      <c r="AP23" s="15">
        <v>-1613.7543499999999</v>
      </c>
      <c r="AQ23" s="15">
        <f>503.9+10.1</f>
        <v>514</v>
      </c>
      <c r="AR23" s="15">
        <f t="shared" si="0"/>
        <v>85.013344007428032</v>
      </c>
      <c r="AS23" s="15">
        <f t="shared" si="1"/>
        <v>84.248483855105718</v>
      </c>
      <c r="AT23" s="3"/>
    </row>
    <row r="24" spans="1:46" outlineLevel="1" x14ac:dyDescent="0.25">
      <c r="A24" s="41" t="s">
        <v>39</v>
      </c>
      <c r="B24" s="9" t="s">
        <v>10</v>
      </c>
      <c r="C24" s="9" t="s">
        <v>11</v>
      </c>
      <c r="D24" s="9" t="s">
        <v>40</v>
      </c>
      <c r="E24" s="9" t="s">
        <v>10</v>
      </c>
      <c r="F24" s="9" t="s">
        <v>10</v>
      </c>
      <c r="G24" s="9"/>
      <c r="H24" s="9"/>
      <c r="I24" s="9"/>
      <c r="J24" s="9"/>
      <c r="K24" s="9"/>
      <c r="L24" s="9"/>
      <c r="M24" s="17">
        <v>267.00779</v>
      </c>
      <c r="N24" s="17">
        <v>1295.77982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  <c r="T24" s="17">
        <v>0</v>
      </c>
      <c r="U24" s="17">
        <v>0</v>
      </c>
      <c r="V24" s="17">
        <v>267.00779</v>
      </c>
      <c r="W24" s="17">
        <v>1295.77982</v>
      </c>
      <c r="X24" s="17">
        <v>0</v>
      </c>
      <c r="Y24" s="17">
        <v>0</v>
      </c>
      <c r="Z24" s="17">
        <v>0</v>
      </c>
      <c r="AA24" s="17">
        <v>0</v>
      </c>
      <c r="AB24" s="17">
        <v>0</v>
      </c>
      <c r="AC24" s="17">
        <v>0</v>
      </c>
      <c r="AD24" s="17">
        <v>1109.9000000000001</v>
      </c>
      <c r="AE24" s="17">
        <v>1109.9000000000001</v>
      </c>
      <c r="AF24" s="17">
        <v>10.1</v>
      </c>
      <c r="AG24" s="17">
        <v>1107.8114700000001</v>
      </c>
      <c r="AH24" s="17">
        <v>0</v>
      </c>
      <c r="AI24" s="17">
        <v>0</v>
      </c>
      <c r="AJ24" s="17">
        <v>1107.8114700000001</v>
      </c>
      <c r="AK24" s="17">
        <v>2.08853</v>
      </c>
      <c r="AL24" s="17">
        <v>185.87982</v>
      </c>
      <c r="AM24" s="18">
        <v>0.85654984193225048</v>
      </c>
      <c r="AN24" s="17">
        <v>187.96834999999999</v>
      </c>
      <c r="AO24" s="18">
        <v>0.85493804803967388</v>
      </c>
      <c r="AP24" s="17">
        <v>-1109.9000000000001</v>
      </c>
      <c r="AQ24" s="17">
        <v>10.1</v>
      </c>
      <c r="AR24" s="17">
        <f t="shared" si="0"/>
        <v>85.493804803967393</v>
      </c>
      <c r="AS24" s="17">
        <f t="shared" si="1"/>
        <v>100</v>
      </c>
      <c r="AT24" s="3"/>
    </row>
    <row r="25" spans="1:46" outlineLevel="1" x14ac:dyDescent="0.25">
      <c r="A25" s="41" t="s">
        <v>41</v>
      </c>
      <c r="B25" s="9" t="s">
        <v>10</v>
      </c>
      <c r="C25" s="9" t="s">
        <v>11</v>
      </c>
      <c r="D25" s="9" t="s">
        <v>42</v>
      </c>
      <c r="E25" s="9" t="s">
        <v>10</v>
      </c>
      <c r="F25" s="9" t="s">
        <v>10</v>
      </c>
      <c r="G25" s="9"/>
      <c r="H25" s="9"/>
      <c r="I25" s="9"/>
      <c r="J25" s="9"/>
      <c r="K25" s="9"/>
      <c r="L25" s="9"/>
      <c r="M25" s="17">
        <v>600</v>
      </c>
      <c r="N25" s="17">
        <v>600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17">
        <v>600</v>
      </c>
      <c r="W25" s="17">
        <v>600</v>
      </c>
      <c r="X25" s="17">
        <v>0</v>
      </c>
      <c r="Y25" s="17">
        <v>0</v>
      </c>
      <c r="Z25" s="17">
        <v>0</v>
      </c>
      <c r="AA25" s="17">
        <v>0</v>
      </c>
      <c r="AB25" s="17">
        <v>0</v>
      </c>
      <c r="AC25" s="17">
        <v>0</v>
      </c>
      <c r="AD25" s="17">
        <v>503.85435000000001</v>
      </c>
      <c r="AE25" s="17">
        <v>503.85435000000001</v>
      </c>
      <c r="AF25" s="17">
        <v>600</v>
      </c>
      <c r="AG25" s="17">
        <v>503.85435000000001</v>
      </c>
      <c r="AH25" s="17">
        <v>0</v>
      </c>
      <c r="AI25" s="17">
        <v>0</v>
      </c>
      <c r="AJ25" s="17">
        <v>503.85435000000001</v>
      </c>
      <c r="AK25" s="17">
        <v>0</v>
      </c>
      <c r="AL25" s="17">
        <v>96.145650000000003</v>
      </c>
      <c r="AM25" s="18">
        <v>0.83975725000000001</v>
      </c>
      <c r="AN25" s="17">
        <v>96.145650000000003</v>
      </c>
      <c r="AO25" s="18">
        <v>0.83975725000000001</v>
      </c>
      <c r="AP25" s="17">
        <v>-503.85435000000001</v>
      </c>
      <c r="AQ25" s="17">
        <v>503.9</v>
      </c>
      <c r="AR25" s="17">
        <f t="shared" si="0"/>
        <v>83.975724999999997</v>
      </c>
      <c r="AS25" s="17">
        <f t="shared" si="1"/>
        <v>83.983333333333334</v>
      </c>
      <c r="AT25" s="3"/>
    </row>
    <row r="26" spans="1:46" x14ac:dyDescent="0.25">
      <c r="A26" s="8" t="s">
        <v>43</v>
      </c>
      <c r="B26" s="9" t="s">
        <v>10</v>
      </c>
      <c r="C26" s="9" t="s">
        <v>11</v>
      </c>
      <c r="D26" s="19" t="s">
        <v>44</v>
      </c>
      <c r="E26" s="19" t="s">
        <v>10</v>
      </c>
      <c r="F26" s="19" t="s">
        <v>10</v>
      </c>
      <c r="G26" s="19"/>
      <c r="H26" s="19"/>
      <c r="I26" s="19"/>
      <c r="J26" s="19"/>
      <c r="K26" s="19"/>
      <c r="L26" s="19"/>
      <c r="M26" s="15">
        <v>210</v>
      </c>
      <c r="N26" s="15">
        <v>210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210</v>
      </c>
      <c r="W26" s="15">
        <v>210</v>
      </c>
      <c r="X26" s="15">
        <v>0</v>
      </c>
      <c r="Y26" s="15">
        <v>0</v>
      </c>
      <c r="Z26" s="15">
        <v>0</v>
      </c>
      <c r="AA26" s="15">
        <v>0</v>
      </c>
      <c r="AB26" s="15">
        <v>0</v>
      </c>
      <c r="AC26" s="15">
        <v>0</v>
      </c>
      <c r="AD26" s="15">
        <v>93.537689999999998</v>
      </c>
      <c r="AE26" s="15">
        <v>93.537689999999998</v>
      </c>
      <c r="AF26" s="15">
        <v>210</v>
      </c>
      <c r="AG26" s="15">
        <v>7.0971900000000003</v>
      </c>
      <c r="AH26" s="15">
        <v>0</v>
      </c>
      <c r="AI26" s="15">
        <v>0</v>
      </c>
      <c r="AJ26" s="15">
        <v>7.0971900000000003</v>
      </c>
      <c r="AK26" s="15">
        <v>86.4405</v>
      </c>
      <c r="AL26" s="15">
        <v>116.46231</v>
      </c>
      <c r="AM26" s="16">
        <v>0.44541757142857141</v>
      </c>
      <c r="AN26" s="15">
        <v>202.90280999999999</v>
      </c>
      <c r="AO26" s="16">
        <v>3.3796142857142858E-2</v>
      </c>
      <c r="AP26" s="15">
        <v>-93.537689999999998</v>
      </c>
      <c r="AQ26" s="15">
        <v>7.1</v>
      </c>
      <c r="AR26" s="15">
        <f t="shared" si="0"/>
        <v>3.3796142857142857</v>
      </c>
      <c r="AS26" s="15">
        <f t="shared" si="1"/>
        <v>3.3809523809523809</v>
      </c>
      <c r="AT26" s="3"/>
    </row>
    <row r="27" spans="1:46" outlineLevel="1" x14ac:dyDescent="0.25">
      <c r="A27" s="41" t="s">
        <v>45</v>
      </c>
      <c r="B27" s="9" t="s">
        <v>10</v>
      </c>
      <c r="C27" s="9" t="s">
        <v>11</v>
      </c>
      <c r="D27" s="9" t="s">
        <v>46</v>
      </c>
      <c r="E27" s="9" t="s">
        <v>10</v>
      </c>
      <c r="F27" s="9" t="s">
        <v>10</v>
      </c>
      <c r="G27" s="9"/>
      <c r="H27" s="9"/>
      <c r="I27" s="9"/>
      <c r="J27" s="9"/>
      <c r="K27" s="9"/>
      <c r="L27" s="9"/>
      <c r="M27" s="17">
        <v>200</v>
      </c>
      <c r="N27" s="17">
        <v>200</v>
      </c>
      <c r="O27" s="17">
        <v>0</v>
      </c>
      <c r="P27" s="17">
        <v>0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17">
        <v>200</v>
      </c>
      <c r="W27" s="17">
        <v>200</v>
      </c>
      <c r="X27" s="17">
        <v>0</v>
      </c>
      <c r="Y27" s="17">
        <v>0</v>
      </c>
      <c r="Z27" s="17">
        <v>0</v>
      </c>
      <c r="AA27" s="17">
        <v>0</v>
      </c>
      <c r="AB27" s="17">
        <v>0</v>
      </c>
      <c r="AC27" s="17">
        <v>0</v>
      </c>
      <c r="AD27" s="17">
        <v>93.537689999999998</v>
      </c>
      <c r="AE27" s="17">
        <v>93.537689999999998</v>
      </c>
      <c r="AF27" s="17">
        <v>200</v>
      </c>
      <c r="AG27" s="17">
        <v>7.0971900000000003</v>
      </c>
      <c r="AH27" s="17">
        <v>0</v>
      </c>
      <c r="AI27" s="17">
        <v>0</v>
      </c>
      <c r="AJ27" s="17">
        <v>7.0971900000000003</v>
      </c>
      <c r="AK27" s="17">
        <v>86.4405</v>
      </c>
      <c r="AL27" s="17">
        <v>106.46231</v>
      </c>
      <c r="AM27" s="18">
        <v>0.46768844999999998</v>
      </c>
      <c r="AN27" s="17">
        <v>192.90280999999999</v>
      </c>
      <c r="AO27" s="18">
        <v>3.5485950000000002E-2</v>
      </c>
      <c r="AP27" s="17">
        <v>-93.537689999999998</v>
      </c>
      <c r="AQ27" s="17">
        <v>7.1</v>
      </c>
      <c r="AR27" s="17">
        <f t="shared" si="0"/>
        <v>3.5485950000000002</v>
      </c>
      <c r="AS27" s="17">
        <f t="shared" si="1"/>
        <v>3.55</v>
      </c>
      <c r="AT27" s="3"/>
    </row>
    <row r="28" spans="1:46" outlineLevel="1" x14ac:dyDescent="0.25">
      <c r="A28" s="41" t="s">
        <v>47</v>
      </c>
      <c r="B28" s="9" t="s">
        <v>10</v>
      </c>
      <c r="C28" s="9" t="s">
        <v>11</v>
      </c>
      <c r="D28" s="9" t="s">
        <v>48</v>
      </c>
      <c r="E28" s="9" t="s">
        <v>10</v>
      </c>
      <c r="F28" s="9" t="s">
        <v>10</v>
      </c>
      <c r="G28" s="9"/>
      <c r="H28" s="9"/>
      <c r="I28" s="9"/>
      <c r="J28" s="9"/>
      <c r="K28" s="9"/>
      <c r="L28" s="9"/>
      <c r="M28" s="17">
        <v>10</v>
      </c>
      <c r="N28" s="17">
        <v>10</v>
      </c>
      <c r="O28" s="17">
        <v>0</v>
      </c>
      <c r="P28" s="17">
        <v>0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7">
        <v>10</v>
      </c>
      <c r="W28" s="17">
        <v>10</v>
      </c>
      <c r="X28" s="17">
        <v>0</v>
      </c>
      <c r="Y28" s="17">
        <v>0</v>
      </c>
      <c r="Z28" s="17">
        <v>0</v>
      </c>
      <c r="AA28" s="17">
        <v>0</v>
      </c>
      <c r="AB28" s="17">
        <v>0</v>
      </c>
      <c r="AC28" s="17">
        <v>0</v>
      </c>
      <c r="AD28" s="17">
        <v>0</v>
      </c>
      <c r="AE28" s="17">
        <v>0</v>
      </c>
      <c r="AF28" s="17">
        <v>10</v>
      </c>
      <c r="AG28" s="17">
        <v>0</v>
      </c>
      <c r="AH28" s="17">
        <v>0</v>
      </c>
      <c r="AI28" s="17">
        <v>0</v>
      </c>
      <c r="AJ28" s="17">
        <v>0</v>
      </c>
      <c r="AK28" s="17">
        <v>0</v>
      </c>
      <c r="AL28" s="17">
        <v>10</v>
      </c>
      <c r="AM28" s="18">
        <v>0</v>
      </c>
      <c r="AN28" s="17">
        <v>10</v>
      </c>
      <c r="AO28" s="18">
        <v>0</v>
      </c>
      <c r="AP28" s="17">
        <v>0</v>
      </c>
      <c r="AQ28" s="17">
        <v>0</v>
      </c>
      <c r="AR28" s="15">
        <f t="shared" si="0"/>
        <v>0</v>
      </c>
      <c r="AS28" s="15">
        <f t="shared" si="1"/>
        <v>0</v>
      </c>
      <c r="AT28" s="3"/>
    </row>
    <row r="29" spans="1:46" x14ac:dyDescent="0.25">
      <c r="A29" s="8" t="s">
        <v>49</v>
      </c>
      <c r="B29" s="9" t="s">
        <v>10</v>
      </c>
      <c r="C29" s="9" t="s">
        <v>11</v>
      </c>
      <c r="D29" s="19" t="s">
        <v>50</v>
      </c>
      <c r="E29" s="19" t="s">
        <v>10</v>
      </c>
      <c r="F29" s="19" t="s">
        <v>10</v>
      </c>
      <c r="G29" s="19"/>
      <c r="H29" s="19"/>
      <c r="I29" s="19"/>
      <c r="J29" s="19"/>
      <c r="K29" s="19"/>
      <c r="L29" s="19"/>
      <c r="M29" s="15">
        <v>1177.5</v>
      </c>
      <c r="N29" s="15">
        <v>3534.20073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1177.5</v>
      </c>
      <c r="W29" s="15">
        <v>3534.20073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v>0</v>
      </c>
      <c r="AD29" s="15">
        <v>1783.5151699999999</v>
      </c>
      <c r="AE29" s="15">
        <v>1783.5151699999999</v>
      </c>
      <c r="AF29" s="15">
        <v>1122</v>
      </c>
      <c r="AG29" s="15">
        <v>1783.01017</v>
      </c>
      <c r="AH29" s="15">
        <v>0</v>
      </c>
      <c r="AI29" s="15">
        <v>0</v>
      </c>
      <c r="AJ29" s="15">
        <v>1783.01017</v>
      </c>
      <c r="AK29" s="15">
        <v>0.505</v>
      </c>
      <c r="AL29" s="15">
        <v>1750.6855599999999</v>
      </c>
      <c r="AM29" s="16">
        <v>0.50464455933718289</v>
      </c>
      <c r="AN29" s="15">
        <v>1751.19056</v>
      </c>
      <c r="AO29" s="16">
        <v>0.50450166988675826</v>
      </c>
      <c r="AP29" s="15">
        <v>-1783.5151699999999</v>
      </c>
      <c r="AQ29" s="15">
        <v>240.3</v>
      </c>
      <c r="AR29" s="15">
        <f t="shared" si="0"/>
        <v>50.450166988675825</v>
      </c>
      <c r="AS29" s="15">
        <f t="shared" si="1"/>
        <v>21.417112299465241</v>
      </c>
      <c r="AT29" s="3"/>
    </row>
    <row r="30" spans="1:46" ht="30" outlineLevel="1" x14ac:dyDescent="0.25">
      <c r="A30" s="41" t="s">
        <v>51</v>
      </c>
      <c r="B30" s="9" t="s">
        <v>10</v>
      </c>
      <c r="C30" s="9" t="s">
        <v>11</v>
      </c>
      <c r="D30" s="9" t="s">
        <v>52</v>
      </c>
      <c r="E30" s="9" t="s">
        <v>10</v>
      </c>
      <c r="F30" s="9" t="s">
        <v>10</v>
      </c>
      <c r="G30" s="9"/>
      <c r="H30" s="9"/>
      <c r="I30" s="9"/>
      <c r="J30" s="9"/>
      <c r="K30" s="9"/>
      <c r="L30" s="9"/>
      <c r="M30" s="17">
        <v>1117.5</v>
      </c>
      <c r="N30" s="17">
        <v>3469.9227299999998</v>
      </c>
      <c r="O30" s="17">
        <v>0</v>
      </c>
      <c r="P30" s="17">
        <v>0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17">
        <v>1117.5</v>
      </c>
      <c r="W30" s="17">
        <v>3469.9227299999998</v>
      </c>
      <c r="X30" s="17">
        <v>0</v>
      </c>
      <c r="Y30" s="17">
        <v>0</v>
      </c>
      <c r="Z30" s="17">
        <v>0</v>
      </c>
      <c r="AA30" s="17">
        <v>0</v>
      </c>
      <c r="AB30" s="17">
        <v>0</v>
      </c>
      <c r="AC30" s="17">
        <v>0</v>
      </c>
      <c r="AD30" s="17">
        <v>1749.2371700000001</v>
      </c>
      <c r="AE30" s="17">
        <v>1749.2371700000001</v>
      </c>
      <c r="AF30" s="17">
        <v>1057.7</v>
      </c>
      <c r="AG30" s="17">
        <v>1748.73217</v>
      </c>
      <c r="AH30" s="17">
        <v>0</v>
      </c>
      <c r="AI30" s="17">
        <v>0</v>
      </c>
      <c r="AJ30" s="17">
        <v>1748.73217</v>
      </c>
      <c r="AK30" s="17">
        <v>0.505</v>
      </c>
      <c r="AL30" s="17">
        <v>1720.6855599999999</v>
      </c>
      <c r="AM30" s="18">
        <v>0.50411415645558189</v>
      </c>
      <c r="AN30" s="17">
        <v>1721.19056</v>
      </c>
      <c r="AO30" s="18">
        <v>0.50396862007356569</v>
      </c>
      <c r="AP30" s="17">
        <v>-1749.2371700000001</v>
      </c>
      <c r="AQ30" s="17">
        <v>206</v>
      </c>
      <c r="AR30" s="17">
        <f t="shared" si="0"/>
        <v>50.396862007356582</v>
      </c>
      <c r="AS30" s="17">
        <f t="shared" si="1"/>
        <v>19.476221991112791</v>
      </c>
      <c r="AT30" s="3"/>
    </row>
    <row r="31" spans="1:46" ht="30" outlineLevel="1" x14ac:dyDescent="0.25">
      <c r="A31" s="41" t="s">
        <v>53</v>
      </c>
      <c r="B31" s="9" t="s">
        <v>10</v>
      </c>
      <c r="C31" s="9" t="s">
        <v>11</v>
      </c>
      <c r="D31" s="9" t="s">
        <v>54</v>
      </c>
      <c r="E31" s="9" t="s">
        <v>10</v>
      </c>
      <c r="F31" s="9" t="s">
        <v>10</v>
      </c>
      <c r="G31" s="9"/>
      <c r="H31" s="9"/>
      <c r="I31" s="9"/>
      <c r="J31" s="9"/>
      <c r="K31" s="9"/>
      <c r="L31" s="9"/>
      <c r="M31" s="17">
        <v>30</v>
      </c>
      <c r="N31" s="17">
        <v>30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30</v>
      </c>
      <c r="W31" s="17">
        <v>30</v>
      </c>
      <c r="X31" s="17">
        <v>0</v>
      </c>
      <c r="Y31" s="17">
        <v>0</v>
      </c>
      <c r="Z31" s="17">
        <v>0</v>
      </c>
      <c r="AA31" s="17">
        <v>0</v>
      </c>
      <c r="AB31" s="17">
        <v>0</v>
      </c>
      <c r="AC31" s="17">
        <v>0</v>
      </c>
      <c r="AD31" s="17">
        <v>0</v>
      </c>
      <c r="AE31" s="17">
        <v>0</v>
      </c>
      <c r="AF31" s="17">
        <v>30</v>
      </c>
      <c r="AG31" s="17">
        <v>0</v>
      </c>
      <c r="AH31" s="17">
        <v>0</v>
      </c>
      <c r="AI31" s="17">
        <v>0</v>
      </c>
      <c r="AJ31" s="17">
        <v>0</v>
      </c>
      <c r="AK31" s="17">
        <v>0</v>
      </c>
      <c r="AL31" s="17">
        <v>30</v>
      </c>
      <c r="AM31" s="18">
        <v>0</v>
      </c>
      <c r="AN31" s="17">
        <v>30</v>
      </c>
      <c r="AO31" s="18">
        <v>0</v>
      </c>
      <c r="AP31" s="17">
        <v>0</v>
      </c>
      <c r="AQ31" s="17">
        <v>0</v>
      </c>
      <c r="AR31" s="17">
        <f t="shared" si="0"/>
        <v>0</v>
      </c>
      <c r="AS31" s="17">
        <f t="shared" si="1"/>
        <v>0</v>
      </c>
      <c r="AT31" s="3"/>
    </row>
    <row r="32" spans="1:46" ht="30" outlineLevel="1" x14ac:dyDescent="0.25">
      <c r="A32" s="41" t="s">
        <v>55</v>
      </c>
      <c r="B32" s="9" t="s">
        <v>10</v>
      </c>
      <c r="C32" s="9" t="s">
        <v>11</v>
      </c>
      <c r="D32" s="9" t="s">
        <v>56</v>
      </c>
      <c r="E32" s="9" t="s">
        <v>10</v>
      </c>
      <c r="F32" s="9" t="s">
        <v>10</v>
      </c>
      <c r="G32" s="9"/>
      <c r="H32" s="9"/>
      <c r="I32" s="9"/>
      <c r="J32" s="9"/>
      <c r="K32" s="9"/>
      <c r="L32" s="9"/>
      <c r="M32" s="17">
        <v>30</v>
      </c>
      <c r="N32" s="17">
        <v>34.277999999999999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30</v>
      </c>
      <c r="W32" s="17">
        <v>34.277999999999999</v>
      </c>
      <c r="X32" s="17">
        <v>0</v>
      </c>
      <c r="Y32" s="17">
        <v>0</v>
      </c>
      <c r="Z32" s="17">
        <v>0</v>
      </c>
      <c r="AA32" s="17">
        <v>0</v>
      </c>
      <c r="AB32" s="17">
        <v>0</v>
      </c>
      <c r="AC32" s="17">
        <v>0</v>
      </c>
      <c r="AD32" s="17">
        <v>34.277999999999999</v>
      </c>
      <c r="AE32" s="17">
        <v>34.277999999999999</v>
      </c>
      <c r="AF32" s="17">
        <v>34.299999999999997</v>
      </c>
      <c r="AG32" s="17">
        <v>34.277999999999999</v>
      </c>
      <c r="AH32" s="17">
        <v>0</v>
      </c>
      <c r="AI32" s="17">
        <v>0</v>
      </c>
      <c r="AJ32" s="17">
        <v>34.277999999999999</v>
      </c>
      <c r="AK32" s="17">
        <v>0</v>
      </c>
      <c r="AL32" s="17">
        <v>0</v>
      </c>
      <c r="AM32" s="18">
        <v>1</v>
      </c>
      <c r="AN32" s="17">
        <v>0</v>
      </c>
      <c r="AO32" s="18">
        <v>1</v>
      </c>
      <c r="AP32" s="17">
        <v>-34.277999999999999</v>
      </c>
      <c r="AQ32" s="17">
        <v>34.299999999999997</v>
      </c>
      <c r="AR32" s="17">
        <f t="shared" si="0"/>
        <v>100</v>
      </c>
      <c r="AS32" s="17">
        <f t="shared" si="1"/>
        <v>100</v>
      </c>
      <c r="AT32" s="3"/>
    </row>
    <row r="33" spans="1:46" x14ac:dyDescent="0.25">
      <c r="A33" s="8" t="s">
        <v>57</v>
      </c>
      <c r="B33" s="9" t="s">
        <v>10</v>
      </c>
      <c r="C33" s="9" t="s">
        <v>11</v>
      </c>
      <c r="D33" s="19" t="s">
        <v>58</v>
      </c>
      <c r="E33" s="19" t="s">
        <v>10</v>
      </c>
      <c r="F33" s="19" t="s">
        <v>10</v>
      </c>
      <c r="G33" s="19"/>
      <c r="H33" s="19"/>
      <c r="I33" s="19"/>
      <c r="J33" s="19"/>
      <c r="K33" s="19"/>
      <c r="L33" s="19"/>
      <c r="M33" s="15">
        <v>108693.226</v>
      </c>
      <c r="N33" s="15">
        <v>159106.37280000001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108693.226</v>
      </c>
      <c r="W33" s="15">
        <v>159106.37280000001</v>
      </c>
      <c r="X33" s="15">
        <v>0</v>
      </c>
      <c r="Y33" s="15">
        <v>0</v>
      </c>
      <c r="Z33" s="15">
        <v>0</v>
      </c>
      <c r="AA33" s="15">
        <v>0</v>
      </c>
      <c r="AB33" s="15">
        <v>0</v>
      </c>
      <c r="AC33" s="15">
        <v>0</v>
      </c>
      <c r="AD33" s="15">
        <v>132974.72990999999</v>
      </c>
      <c r="AE33" s="15">
        <v>132974.72990999999</v>
      </c>
      <c r="AF33" s="15">
        <f>54225.5+3.9-0.2</f>
        <v>54229.200000000004</v>
      </c>
      <c r="AG33" s="15">
        <v>128878.53754999999</v>
      </c>
      <c r="AH33" s="15">
        <v>0</v>
      </c>
      <c r="AI33" s="15">
        <v>0</v>
      </c>
      <c r="AJ33" s="15">
        <v>128878.53754999999</v>
      </c>
      <c r="AK33" s="15">
        <v>4096.19236</v>
      </c>
      <c r="AL33" s="15">
        <v>26131.642889999999</v>
      </c>
      <c r="AM33" s="16">
        <v>0.83575992318769021</v>
      </c>
      <c r="AN33" s="15">
        <v>30227.83525</v>
      </c>
      <c r="AO33" s="16">
        <v>0.81001493077843578</v>
      </c>
      <c r="AP33" s="15">
        <v>-132974.72990999999</v>
      </c>
      <c r="AQ33" s="15">
        <f>37541.2+2.2+0.1</f>
        <v>37543.499999999993</v>
      </c>
      <c r="AR33" s="15">
        <f t="shared" si="0"/>
        <v>81.001493077843563</v>
      </c>
      <c r="AS33" s="15">
        <f t="shared" si="1"/>
        <v>69.23115222057487</v>
      </c>
      <c r="AT33" s="3"/>
    </row>
    <row r="34" spans="1:46" outlineLevel="1" x14ac:dyDescent="0.25">
      <c r="A34" s="41" t="s">
        <v>59</v>
      </c>
      <c r="B34" s="9" t="s">
        <v>10</v>
      </c>
      <c r="C34" s="9" t="s">
        <v>11</v>
      </c>
      <c r="D34" s="9" t="s">
        <v>60</v>
      </c>
      <c r="E34" s="9" t="s">
        <v>10</v>
      </c>
      <c r="F34" s="9" t="s">
        <v>10</v>
      </c>
      <c r="G34" s="9"/>
      <c r="H34" s="9"/>
      <c r="I34" s="9"/>
      <c r="J34" s="9"/>
      <c r="K34" s="9"/>
      <c r="L34" s="9"/>
      <c r="M34" s="17">
        <v>20114</v>
      </c>
      <c r="N34" s="17">
        <v>28260.63221</v>
      </c>
      <c r="O34" s="17">
        <v>0</v>
      </c>
      <c r="P34" s="17">
        <v>0</v>
      </c>
      <c r="Q34" s="17">
        <v>0</v>
      </c>
      <c r="R34" s="17">
        <v>0</v>
      </c>
      <c r="S34" s="17">
        <v>0</v>
      </c>
      <c r="T34" s="17">
        <v>0</v>
      </c>
      <c r="U34" s="17">
        <v>0</v>
      </c>
      <c r="V34" s="17">
        <v>20114</v>
      </c>
      <c r="W34" s="17">
        <v>28260.63221</v>
      </c>
      <c r="X34" s="17">
        <v>0</v>
      </c>
      <c r="Y34" s="17">
        <v>0</v>
      </c>
      <c r="Z34" s="17">
        <v>0</v>
      </c>
      <c r="AA34" s="17">
        <v>0</v>
      </c>
      <c r="AB34" s="17">
        <v>0</v>
      </c>
      <c r="AC34" s="17">
        <v>0</v>
      </c>
      <c r="AD34" s="17">
        <v>26082.02175</v>
      </c>
      <c r="AE34" s="17">
        <v>26082.02175</v>
      </c>
      <c r="AF34" s="17">
        <v>1321.1</v>
      </c>
      <c r="AG34" s="17">
        <v>26018.59042</v>
      </c>
      <c r="AH34" s="17">
        <v>0</v>
      </c>
      <c r="AI34" s="17">
        <v>0</v>
      </c>
      <c r="AJ34" s="17">
        <v>26018.59042</v>
      </c>
      <c r="AK34" s="17">
        <v>63.431330000000003</v>
      </c>
      <c r="AL34" s="17">
        <v>2178.6104599999999</v>
      </c>
      <c r="AM34" s="18">
        <v>0.92291005934293635</v>
      </c>
      <c r="AN34" s="17">
        <v>2242.0417900000002</v>
      </c>
      <c r="AO34" s="18">
        <v>0.9206655472765165</v>
      </c>
      <c r="AP34" s="17">
        <v>-26082.02175</v>
      </c>
      <c r="AQ34" s="17">
        <v>933.4</v>
      </c>
      <c r="AR34" s="17">
        <f t="shared" si="0"/>
        <v>92.066554727651649</v>
      </c>
      <c r="AS34" s="17">
        <f t="shared" si="1"/>
        <v>70.653243509196884</v>
      </c>
      <c r="AT34" s="3"/>
    </row>
    <row r="35" spans="1:46" outlineLevel="1" x14ac:dyDescent="0.25">
      <c r="A35" s="41" t="s">
        <v>61</v>
      </c>
      <c r="B35" s="9" t="s">
        <v>10</v>
      </c>
      <c r="C35" s="9" t="s">
        <v>11</v>
      </c>
      <c r="D35" s="9" t="s">
        <v>62</v>
      </c>
      <c r="E35" s="9" t="s">
        <v>10</v>
      </c>
      <c r="F35" s="9" t="s">
        <v>10</v>
      </c>
      <c r="G35" s="9"/>
      <c r="H35" s="9"/>
      <c r="I35" s="9"/>
      <c r="J35" s="9"/>
      <c r="K35" s="9"/>
      <c r="L35" s="9"/>
      <c r="M35" s="17">
        <v>76</v>
      </c>
      <c r="N35" s="17">
        <v>383.92747000000003</v>
      </c>
      <c r="O35" s="17">
        <v>0</v>
      </c>
      <c r="P35" s="17">
        <v>0</v>
      </c>
      <c r="Q35" s="17">
        <v>0</v>
      </c>
      <c r="R35" s="17">
        <v>0</v>
      </c>
      <c r="S35" s="17">
        <v>0</v>
      </c>
      <c r="T35" s="17">
        <v>0</v>
      </c>
      <c r="U35" s="17">
        <v>0</v>
      </c>
      <c r="V35" s="17">
        <v>76</v>
      </c>
      <c r="W35" s="17">
        <v>383.92747000000003</v>
      </c>
      <c r="X35" s="17">
        <v>0</v>
      </c>
      <c r="Y35" s="17">
        <v>0</v>
      </c>
      <c r="Z35" s="17">
        <v>0</v>
      </c>
      <c r="AA35" s="17">
        <v>0</v>
      </c>
      <c r="AB35" s="17">
        <v>0</v>
      </c>
      <c r="AC35" s="17">
        <v>0</v>
      </c>
      <c r="AD35" s="17">
        <v>303.12414000000001</v>
      </c>
      <c r="AE35" s="17">
        <v>303.12414000000001</v>
      </c>
      <c r="AF35" s="17">
        <v>383.9</v>
      </c>
      <c r="AG35" s="17">
        <v>269.47158999999999</v>
      </c>
      <c r="AH35" s="17">
        <v>0</v>
      </c>
      <c r="AI35" s="17">
        <v>0</v>
      </c>
      <c r="AJ35" s="17">
        <v>269.47158999999999</v>
      </c>
      <c r="AK35" s="17">
        <v>33.652549999999998</v>
      </c>
      <c r="AL35" s="17">
        <v>80.803330000000003</v>
      </c>
      <c r="AM35" s="18">
        <v>0.78953490876805454</v>
      </c>
      <c r="AN35" s="17">
        <v>114.45587999999999</v>
      </c>
      <c r="AO35" s="18">
        <v>0.70188150381633285</v>
      </c>
      <c r="AP35" s="17">
        <v>-303.12414000000001</v>
      </c>
      <c r="AQ35" s="17">
        <v>269.5</v>
      </c>
      <c r="AR35" s="17">
        <f t="shared" si="0"/>
        <v>70.188150381633278</v>
      </c>
      <c r="AS35" s="17">
        <f t="shared" si="1"/>
        <v>70.200573065902589</v>
      </c>
      <c r="AT35" s="3"/>
    </row>
    <row r="36" spans="1:46" outlineLevel="1" x14ac:dyDescent="0.25">
      <c r="A36" s="41" t="s">
        <v>63</v>
      </c>
      <c r="B36" s="9" t="s">
        <v>10</v>
      </c>
      <c r="C36" s="9" t="s">
        <v>11</v>
      </c>
      <c r="D36" s="9" t="s">
        <v>64</v>
      </c>
      <c r="E36" s="9" t="s">
        <v>10</v>
      </c>
      <c r="F36" s="9" t="s">
        <v>10</v>
      </c>
      <c r="G36" s="9"/>
      <c r="H36" s="9"/>
      <c r="I36" s="9"/>
      <c r="J36" s="9"/>
      <c r="K36" s="9"/>
      <c r="L36" s="9"/>
      <c r="M36" s="17">
        <v>3965.6</v>
      </c>
      <c r="N36" s="17">
        <v>24671.04997</v>
      </c>
      <c r="O36" s="17">
        <v>0</v>
      </c>
      <c r="P36" s="17">
        <v>0</v>
      </c>
      <c r="Q36" s="17">
        <v>0</v>
      </c>
      <c r="R36" s="17">
        <v>0</v>
      </c>
      <c r="S36" s="17">
        <v>0</v>
      </c>
      <c r="T36" s="17">
        <v>0</v>
      </c>
      <c r="U36" s="17">
        <v>0</v>
      </c>
      <c r="V36" s="17">
        <v>3965.6</v>
      </c>
      <c r="W36" s="17">
        <v>24671.04997</v>
      </c>
      <c r="X36" s="17">
        <v>0</v>
      </c>
      <c r="Y36" s="17">
        <v>0</v>
      </c>
      <c r="Z36" s="17">
        <v>0</v>
      </c>
      <c r="AA36" s="17">
        <v>0</v>
      </c>
      <c r="AB36" s="17">
        <v>0</v>
      </c>
      <c r="AC36" s="17">
        <v>0</v>
      </c>
      <c r="AD36" s="17">
        <v>14106.820449999999</v>
      </c>
      <c r="AE36" s="17">
        <v>14106.820449999999</v>
      </c>
      <c r="AF36" s="17">
        <v>10210.4</v>
      </c>
      <c r="AG36" s="17">
        <v>10882.097879999999</v>
      </c>
      <c r="AH36" s="17">
        <v>0</v>
      </c>
      <c r="AI36" s="17">
        <v>0</v>
      </c>
      <c r="AJ36" s="17">
        <v>10882.097879999999</v>
      </c>
      <c r="AK36" s="17">
        <v>3224.7225699999999</v>
      </c>
      <c r="AL36" s="17">
        <v>10564.229520000001</v>
      </c>
      <c r="AM36" s="18">
        <v>0.57179651726026637</v>
      </c>
      <c r="AN36" s="17">
        <v>13788.952090000001</v>
      </c>
      <c r="AO36" s="18">
        <v>0.44108774832172254</v>
      </c>
      <c r="AP36" s="17">
        <v>-14106.820449999999</v>
      </c>
      <c r="AQ36" s="17">
        <v>4578.7</v>
      </c>
      <c r="AR36" s="17">
        <f t="shared" si="0"/>
        <v>44.108774832172251</v>
      </c>
      <c r="AS36" s="17">
        <f t="shared" si="1"/>
        <v>44.84349290919063</v>
      </c>
      <c r="AT36" s="3"/>
    </row>
    <row r="37" spans="1:46" outlineLevel="1" x14ac:dyDescent="0.25">
      <c r="A37" s="41" t="s">
        <v>65</v>
      </c>
      <c r="B37" s="9" t="s">
        <v>10</v>
      </c>
      <c r="C37" s="9" t="s">
        <v>11</v>
      </c>
      <c r="D37" s="9" t="s">
        <v>66</v>
      </c>
      <c r="E37" s="9" t="s">
        <v>10</v>
      </c>
      <c r="F37" s="9" t="s">
        <v>10</v>
      </c>
      <c r="G37" s="9"/>
      <c r="H37" s="9"/>
      <c r="I37" s="9"/>
      <c r="J37" s="9"/>
      <c r="K37" s="9"/>
      <c r="L37" s="9"/>
      <c r="M37" s="17">
        <v>79052.525999999998</v>
      </c>
      <c r="N37" s="17">
        <v>98120.944879999995</v>
      </c>
      <c r="O37" s="17">
        <v>0</v>
      </c>
      <c r="P37" s="17">
        <v>0</v>
      </c>
      <c r="Q37" s="17">
        <v>0</v>
      </c>
      <c r="R37" s="17">
        <v>0</v>
      </c>
      <c r="S37" s="17">
        <v>0</v>
      </c>
      <c r="T37" s="17">
        <v>0</v>
      </c>
      <c r="U37" s="17">
        <v>0</v>
      </c>
      <c r="V37" s="17">
        <v>79052.525999999998</v>
      </c>
      <c r="W37" s="17">
        <v>98120.944879999995</v>
      </c>
      <c r="X37" s="17">
        <v>0</v>
      </c>
      <c r="Y37" s="17">
        <v>0</v>
      </c>
      <c r="Z37" s="17">
        <v>0</v>
      </c>
      <c r="AA37" s="17">
        <v>0</v>
      </c>
      <c r="AB37" s="17">
        <v>0</v>
      </c>
      <c r="AC37" s="17">
        <v>0</v>
      </c>
      <c r="AD37" s="17">
        <v>88214.032819999993</v>
      </c>
      <c r="AE37" s="17">
        <v>88214.032819999993</v>
      </c>
      <c r="AF37" s="17">
        <v>36798.699999999997</v>
      </c>
      <c r="AG37" s="17">
        <v>87718.945819999994</v>
      </c>
      <c r="AH37" s="17">
        <v>0</v>
      </c>
      <c r="AI37" s="17">
        <v>0</v>
      </c>
      <c r="AJ37" s="17">
        <v>87718.945819999994</v>
      </c>
      <c r="AK37" s="17">
        <v>495.08699999999999</v>
      </c>
      <c r="AL37" s="17">
        <v>9906.9120600000006</v>
      </c>
      <c r="AM37" s="18">
        <v>0.89903366633784498</v>
      </c>
      <c r="AN37" s="17">
        <v>10401.99906</v>
      </c>
      <c r="AO37" s="18">
        <v>0.8939879852082403</v>
      </c>
      <c r="AP37" s="17">
        <v>-88214.032819999993</v>
      </c>
      <c r="AQ37" s="17">
        <v>27991.599999999999</v>
      </c>
      <c r="AR37" s="17">
        <f t="shared" si="0"/>
        <v>89.39879852082403</v>
      </c>
      <c r="AS37" s="17">
        <f t="shared" si="1"/>
        <v>76.066817577794865</v>
      </c>
      <c r="AT37" s="3"/>
    </row>
    <row r="38" spans="1:46" outlineLevel="1" x14ac:dyDescent="0.25">
      <c r="A38" s="41" t="s">
        <v>67</v>
      </c>
      <c r="B38" s="9" t="s">
        <v>10</v>
      </c>
      <c r="C38" s="9" t="s">
        <v>11</v>
      </c>
      <c r="D38" s="9" t="s">
        <v>68</v>
      </c>
      <c r="E38" s="9" t="s">
        <v>10</v>
      </c>
      <c r="F38" s="9" t="s">
        <v>10</v>
      </c>
      <c r="G38" s="9"/>
      <c r="H38" s="9"/>
      <c r="I38" s="9"/>
      <c r="J38" s="9"/>
      <c r="K38" s="9"/>
      <c r="L38" s="9"/>
      <c r="M38" s="17">
        <v>2264.5</v>
      </c>
      <c r="N38" s="17">
        <v>2844.3782700000002</v>
      </c>
      <c r="O38" s="17">
        <v>0</v>
      </c>
      <c r="P38" s="17">
        <v>0</v>
      </c>
      <c r="Q38" s="17">
        <v>0</v>
      </c>
      <c r="R38" s="17">
        <v>0</v>
      </c>
      <c r="S38" s="17">
        <v>0</v>
      </c>
      <c r="T38" s="17">
        <v>0</v>
      </c>
      <c r="U38" s="17">
        <v>0</v>
      </c>
      <c r="V38" s="17">
        <v>2264.5</v>
      </c>
      <c r="W38" s="17">
        <v>2844.3782700000002</v>
      </c>
      <c r="X38" s="17">
        <v>0</v>
      </c>
      <c r="Y38" s="17">
        <v>0</v>
      </c>
      <c r="Z38" s="17">
        <v>0</v>
      </c>
      <c r="AA38" s="17">
        <v>0</v>
      </c>
      <c r="AB38" s="17">
        <v>0</v>
      </c>
      <c r="AC38" s="17">
        <v>0</v>
      </c>
      <c r="AD38" s="17">
        <v>2386.9120499999999</v>
      </c>
      <c r="AE38" s="17">
        <v>2386.9120499999999</v>
      </c>
      <c r="AF38" s="17">
        <f>2290.8+3.9-0.2</f>
        <v>2294.5000000000005</v>
      </c>
      <c r="AG38" s="17">
        <v>2107.6131399999999</v>
      </c>
      <c r="AH38" s="17">
        <v>0</v>
      </c>
      <c r="AI38" s="17">
        <v>0</v>
      </c>
      <c r="AJ38" s="17">
        <v>2107.6131399999999</v>
      </c>
      <c r="AK38" s="17">
        <v>279.29890999999998</v>
      </c>
      <c r="AL38" s="17">
        <v>457.46622000000002</v>
      </c>
      <c r="AM38" s="18">
        <v>0.83916829036948026</v>
      </c>
      <c r="AN38" s="17">
        <v>736.76513</v>
      </c>
      <c r="AO38" s="18">
        <v>0.74097498290900665</v>
      </c>
      <c r="AP38" s="17">
        <v>-2386.9120499999999</v>
      </c>
      <c r="AQ38" s="17">
        <f>1886.3+2.2</f>
        <v>1888.5</v>
      </c>
      <c r="AR38" s="17">
        <f t="shared" si="0"/>
        <v>74.09749829090066</v>
      </c>
      <c r="AS38" s="17">
        <f t="shared" si="1"/>
        <v>82.305513183700143</v>
      </c>
      <c r="AT38" s="3"/>
    </row>
    <row r="39" spans="1:46" outlineLevel="1" x14ac:dyDescent="0.25">
      <c r="A39" s="41" t="s">
        <v>69</v>
      </c>
      <c r="B39" s="9" t="s">
        <v>10</v>
      </c>
      <c r="C39" s="9" t="s">
        <v>11</v>
      </c>
      <c r="D39" s="9" t="s">
        <v>70</v>
      </c>
      <c r="E39" s="9" t="s">
        <v>10</v>
      </c>
      <c r="F39" s="9" t="s">
        <v>10</v>
      </c>
      <c r="G39" s="9"/>
      <c r="H39" s="9"/>
      <c r="I39" s="9"/>
      <c r="J39" s="9"/>
      <c r="K39" s="9"/>
      <c r="L39" s="9"/>
      <c r="M39" s="17">
        <v>3220.6</v>
      </c>
      <c r="N39" s="17">
        <v>4825.4399999999996</v>
      </c>
      <c r="O39" s="17">
        <v>0</v>
      </c>
      <c r="P39" s="17">
        <v>0</v>
      </c>
      <c r="Q39" s="17">
        <v>0</v>
      </c>
      <c r="R39" s="17">
        <v>0</v>
      </c>
      <c r="S39" s="17">
        <v>0</v>
      </c>
      <c r="T39" s="17">
        <v>0</v>
      </c>
      <c r="U39" s="17">
        <v>0</v>
      </c>
      <c r="V39" s="17">
        <v>3220.6</v>
      </c>
      <c r="W39" s="17">
        <v>4825.4399999999996</v>
      </c>
      <c r="X39" s="17">
        <v>0</v>
      </c>
      <c r="Y39" s="17">
        <v>0</v>
      </c>
      <c r="Z39" s="17">
        <v>0</v>
      </c>
      <c r="AA39" s="17">
        <v>0</v>
      </c>
      <c r="AB39" s="17">
        <v>0</v>
      </c>
      <c r="AC39" s="17">
        <v>0</v>
      </c>
      <c r="AD39" s="17">
        <v>1881.8187</v>
      </c>
      <c r="AE39" s="17">
        <v>1881.8187</v>
      </c>
      <c r="AF39" s="17">
        <v>3220.6</v>
      </c>
      <c r="AG39" s="17">
        <v>1881.8187</v>
      </c>
      <c r="AH39" s="17">
        <v>0</v>
      </c>
      <c r="AI39" s="17">
        <v>0</v>
      </c>
      <c r="AJ39" s="17">
        <v>1881.8187</v>
      </c>
      <c r="AK39" s="17">
        <v>0</v>
      </c>
      <c r="AL39" s="17">
        <v>2943.6212999999998</v>
      </c>
      <c r="AM39" s="18">
        <v>0.38997867551974535</v>
      </c>
      <c r="AN39" s="17">
        <v>2943.6212999999998</v>
      </c>
      <c r="AO39" s="18">
        <v>0.38997867551974535</v>
      </c>
      <c r="AP39" s="17">
        <v>-1881.8187</v>
      </c>
      <c r="AQ39" s="17">
        <v>1881.8</v>
      </c>
      <c r="AR39" s="17">
        <f t="shared" si="0"/>
        <v>38.997867551974544</v>
      </c>
      <c r="AS39" s="17">
        <f t="shared" si="1"/>
        <v>58.430106191392909</v>
      </c>
      <c r="AT39" s="3"/>
    </row>
    <row r="40" spans="1:46" x14ac:dyDescent="0.25">
      <c r="A40" s="8" t="s">
        <v>71</v>
      </c>
      <c r="B40" s="9" t="s">
        <v>10</v>
      </c>
      <c r="C40" s="9" t="s">
        <v>11</v>
      </c>
      <c r="D40" s="19" t="s">
        <v>72</v>
      </c>
      <c r="E40" s="19" t="s">
        <v>10</v>
      </c>
      <c r="F40" s="19" t="s">
        <v>10</v>
      </c>
      <c r="G40" s="19"/>
      <c r="H40" s="19"/>
      <c r="I40" s="19"/>
      <c r="J40" s="19"/>
      <c r="K40" s="19"/>
      <c r="L40" s="19"/>
      <c r="M40" s="15">
        <v>311.41000000000003</v>
      </c>
      <c r="N40" s="15">
        <v>311.41000000000003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311.41000000000003</v>
      </c>
      <c r="W40" s="15">
        <v>311.41000000000003</v>
      </c>
      <c r="X40" s="15">
        <v>0</v>
      </c>
      <c r="Y40" s="15">
        <v>0</v>
      </c>
      <c r="Z40" s="15">
        <v>0</v>
      </c>
      <c r="AA40" s="15">
        <v>0</v>
      </c>
      <c r="AB40" s="15">
        <v>0</v>
      </c>
      <c r="AC40" s="15">
        <v>0</v>
      </c>
      <c r="AD40" s="15">
        <v>185.62739999999999</v>
      </c>
      <c r="AE40" s="15">
        <v>185.62739999999999</v>
      </c>
      <c r="AF40" s="15">
        <v>10</v>
      </c>
      <c r="AG40" s="15">
        <v>185.62739999999999</v>
      </c>
      <c r="AH40" s="15">
        <v>0</v>
      </c>
      <c r="AI40" s="15">
        <v>0</v>
      </c>
      <c r="AJ40" s="15">
        <v>185.62739999999999</v>
      </c>
      <c r="AK40" s="15">
        <v>0</v>
      </c>
      <c r="AL40" s="15">
        <v>125.7826</v>
      </c>
      <c r="AM40" s="16">
        <v>0.59608683086606085</v>
      </c>
      <c r="AN40" s="15">
        <v>125.7826</v>
      </c>
      <c r="AO40" s="16">
        <v>0.59608683086606085</v>
      </c>
      <c r="AP40" s="15">
        <v>-185.62739999999999</v>
      </c>
      <c r="AQ40" s="15">
        <v>1.9</v>
      </c>
      <c r="AR40" s="15">
        <f t="shared" si="0"/>
        <v>59.608683086606071</v>
      </c>
      <c r="AS40" s="15">
        <f t="shared" si="1"/>
        <v>19</v>
      </c>
      <c r="AT40" s="3"/>
    </row>
    <row r="41" spans="1:46" x14ac:dyDescent="0.25">
      <c r="A41" s="8" t="s">
        <v>73</v>
      </c>
      <c r="B41" s="9" t="s">
        <v>10</v>
      </c>
      <c r="C41" s="9" t="s">
        <v>11</v>
      </c>
      <c r="D41" s="19" t="s">
        <v>74</v>
      </c>
      <c r="E41" s="19" t="s">
        <v>10</v>
      </c>
      <c r="F41" s="19" t="s">
        <v>10</v>
      </c>
      <c r="G41" s="19"/>
      <c r="H41" s="19"/>
      <c r="I41" s="19"/>
      <c r="J41" s="19"/>
      <c r="K41" s="19"/>
      <c r="L41" s="19"/>
      <c r="M41" s="15">
        <v>146001.90153999999</v>
      </c>
      <c r="N41" s="15">
        <v>154377.72889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146001.90153999999</v>
      </c>
      <c r="W41" s="15">
        <v>154377.72889</v>
      </c>
      <c r="X41" s="15">
        <v>0</v>
      </c>
      <c r="Y41" s="15">
        <v>0</v>
      </c>
      <c r="Z41" s="15">
        <v>0</v>
      </c>
      <c r="AA41" s="15">
        <v>0</v>
      </c>
      <c r="AB41" s="15">
        <v>0</v>
      </c>
      <c r="AC41" s="15">
        <v>0</v>
      </c>
      <c r="AD41" s="15">
        <v>135086.47391</v>
      </c>
      <c r="AE41" s="15">
        <v>135086.47391</v>
      </c>
      <c r="AF41" s="15">
        <v>148398.79999999999</v>
      </c>
      <c r="AG41" s="15">
        <v>134580.31009000001</v>
      </c>
      <c r="AH41" s="15">
        <v>0</v>
      </c>
      <c r="AI41" s="15">
        <v>0</v>
      </c>
      <c r="AJ41" s="15">
        <v>134580.31009000001</v>
      </c>
      <c r="AK41" s="15">
        <v>506.16381999999999</v>
      </c>
      <c r="AL41" s="15">
        <v>19291.254980000002</v>
      </c>
      <c r="AM41" s="16">
        <v>0.87503861393280535</v>
      </c>
      <c r="AN41" s="15">
        <v>19797.418799999999</v>
      </c>
      <c r="AO41" s="16">
        <v>0.87175987791537979</v>
      </c>
      <c r="AP41" s="15">
        <v>-135086.47391</v>
      </c>
      <c r="AQ41" s="15">
        <v>130411.7</v>
      </c>
      <c r="AR41" s="15">
        <f t="shared" si="0"/>
        <v>87.175987791537992</v>
      </c>
      <c r="AS41" s="15">
        <f t="shared" si="1"/>
        <v>87.879214656722297</v>
      </c>
      <c r="AT41" s="3"/>
    </row>
    <row r="42" spans="1:46" outlineLevel="1" x14ac:dyDescent="0.25">
      <c r="A42" s="41" t="s">
        <v>75</v>
      </c>
      <c r="B42" s="9" t="s">
        <v>10</v>
      </c>
      <c r="C42" s="9" t="s">
        <v>11</v>
      </c>
      <c r="D42" s="9" t="s">
        <v>76</v>
      </c>
      <c r="E42" s="9" t="s">
        <v>10</v>
      </c>
      <c r="F42" s="9" t="s">
        <v>10</v>
      </c>
      <c r="G42" s="9"/>
      <c r="H42" s="9"/>
      <c r="I42" s="9"/>
      <c r="J42" s="9"/>
      <c r="K42" s="9"/>
      <c r="L42" s="9"/>
      <c r="M42" s="17">
        <v>1775</v>
      </c>
      <c r="N42" s="17">
        <v>1775</v>
      </c>
      <c r="O42" s="17">
        <v>0</v>
      </c>
      <c r="P42" s="17">
        <v>0</v>
      </c>
      <c r="Q42" s="17">
        <v>0</v>
      </c>
      <c r="R42" s="17">
        <v>0</v>
      </c>
      <c r="S42" s="17">
        <v>0</v>
      </c>
      <c r="T42" s="17">
        <v>0</v>
      </c>
      <c r="U42" s="17">
        <v>0</v>
      </c>
      <c r="V42" s="17">
        <v>1775</v>
      </c>
      <c r="W42" s="17">
        <v>1775</v>
      </c>
      <c r="X42" s="17">
        <v>0</v>
      </c>
      <c r="Y42" s="17">
        <v>0</v>
      </c>
      <c r="Z42" s="17">
        <v>0</v>
      </c>
      <c r="AA42" s="17">
        <v>0</v>
      </c>
      <c r="AB42" s="17">
        <v>0</v>
      </c>
      <c r="AC42" s="17">
        <v>0</v>
      </c>
      <c r="AD42" s="17">
        <v>1546.2212400000001</v>
      </c>
      <c r="AE42" s="17">
        <v>1546.2212400000001</v>
      </c>
      <c r="AF42" s="17">
        <v>1775</v>
      </c>
      <c r="AG42" s="17">
        <v>1359.10608</v>
      </c>
      <c r="AH42" s="17">
        <v>0</v>
      </c>
      <c r="AI42" s="17">
        <v>0</v>
      </c>
      <c r="AJ42" s="17">
        <v>1359.10608</v>
      </c>
      <c r="AK42" s="17">
        <v>187.11516</v>
      </c>
      <c r="AL42" s="17">
        <v>228.77876000000001</v>
      </c>
      <c r="AM42" s="18">
        <v>0.87111055774647883</v>
      </c>
      <c r="AN42" s="17">
        <v>415.89391999999998</v>
      </c>
      <c r="AO42" s="18">
        <v>0.7656935661971831</v>
      </c>
      <c r="AP42" s="17">
        <v>-1546.2212400000001</v>
      </c>
      <c r="AQ42" s="17">
        <v>1359.1</v>
      </c>
      <c r="AR42" s="17">
        <f t="shared" si="0"/>
        <v>76.569356619718306</v>
      </c>
      <c r="AS42" s="17">
        <f t="shared" si="1"/>
        <v>76.569014084507032</v>
      </c>
      <c r="AT42" s="3"/>
    </row>
    <row r="43" spans="1:46" outlineLevel="1" x14ac:dyDescent="0.25">
      <c r="A43" s="41" t="s">
        <v>77</v>
      </c>
      <c r="B43" s="9" t="s">
        <v>10</v>
      </c>
      <c r="C43" s="9" t="s">
        <v>11</v>
      </c>
      <c r="D43" s="9" t="s">
        <v>78</v>
      </c>
      <c r="E43" s="9" t="s">
        <v>10</v>
      </c>
      <c r="F43" s="9" t="s">
        <v>10</v>
      </c>
      <c r="G43" s="9"/>
      <c r="H43" s="9"/>
      <c r="I43" s="9"/>
      <c r="J43" s="9"/>
      <c r="K43" s="9"/>
      <c r="L43" s="9"/>
      <c r="M43" s="17">
        <v>15008.9</v>
      </c>
      <c r="N43" s="17">
        <v>11149.65207</v>
      </c>
      <c r="O43" s="17">
        <v>0</v>
      </c>
      <c r="P43" s="17">
        <v>0</v>
      </c>
      <c r="Q43" s="17">
        <v>0</v>
      </c>
      <c r="R43" s="17">
        <v>0</v>
      </c>
      <c r="S43" s="17">
        <v>0</v>
      </c>
      <c r="T43" s="17">
        <v>0</v>
      </c>
      <c r="U43" s="17">
        <v>0</v>
      </c>
      <c r="V43" s="17">
        <v>15008.9</v>
      </c>
      <c r="W43" s="17">
        <v>11149.65207</v>
      </c>
      <c r="X43" s="17">
        <v>0</v>
      </c>
      <c r="Y43" s="17">
        <v>0</v>
      </c>
      <c r="Z43" s="17">
        <v>0</v>
      </c>
      <c r="AA43" s="17">
        <v>0</v>
      </c>
      <c r="AB43" s="17">
        <v>0</v>
      </c>
      <c r="AC43" s="17">
        <v>0</v>
      </c>
      <c r="AD43" s="17">
        <v>7066.9712300000001</v>
      </c>
      <c r="AE43" s="17">
        <v>7066.9712300000001</v>
      </c>
      <c r="AF43" s="17">
        <v>11149.7</v>
      </c>
      <c r="AG43" s="17">
        <v>7066.9712300000001</v>
      </c>
      <c r="AH43" s="17">
        <v>0</v>
      </c>
      <c r="AI43" s="17">
        <v>0</v>
      </c>
      <c r="AJ43" s="17">
        <v>7066.9712300000001</v>
      </c>
      <c r="AK43" s="17">
        <v>0</v>
      </c>
      <c r="AL43" s="17">
        <v>4082.68084</v>
      </c>
      <c r="AM43" s="18">
        <v>0.63382885722639415</v>
      </c>
      <c r="AN43" s="17">
        <v>4082.68084</v>
      </c>
      <c r="AO43" s="18">
        <v>0.63382885722639415</v>
      </c>
      <c r="AP43" s="17">
        <v>-7066.9712300000001</v>
      </c>
      <c r="AQ43" s="17">
        <v>7067</v>
      </c>
      <c r="AR43" s="17">
        <f t="shared" si="0"/>
        <v>63.382885722639415</v>
      </c>
      <c r="AS43" s="17">
        <f t="shared" si="1"/>
        <v>63.382871288016716</v>
      </c>
      <c r="AT43" s="3"/>
    </row>
    <row r="44" spans="1:46" outlineLevel="1" x14ac:dyDescent="0.25">
      <c r="A44" s="41" t="s">
        <v>79</v>
      </c>
      <c r="B44" s="9" t="s">
        <v>10</v>
      </c>
      <c r="C44" s="9" t="s">
        <v>11</v>
      </c>
      <c r="D44" s="9" t="s">
        <v>80</v>
      </c>
      <c r="E44" s="9" t="s">
        <v>10</v>
      </c>
      <c r="F44" s="9" t="s">
        <v>10</v>
      </c>
      <c r="G44" s="9"/>
      <c r="H44" s="9"/>
      <c r="I44" s="9"/>
      <c r="J44" s="9"/>
      <c r="K44" s="9"/>
      <c r="L44" s="9"/>
      <c r="M44" s="17">
        <v>215.00167999999999</v>
      </c>
      <c r="N44" s="17">
        <v>195.68501000000001</v>
      </c>
      <c r="O44" s="17">
        <v>0</v>
      </c>
      <c r="P44" s="17">
        <v>0</v>
      </c>
      <c r="Q44" s="17">
        <v>0</v>
      </c>
      <c r="R44" s="17">
        <v>0</v>
      </c>
      <c r="S44" s="17">
        <v>0</v>
      </c>
      <c r="T44" s="17">
        <v>0</v>
      </c>
      <c r="U44" s="17">
        <v>0</v>
      </c>
      <c r="V44" s="17">
        <v>215.00167999999999</v>
      </c>
      <c r="W44" s="17">
        <v>195.68501000000001</v>
      </c>
      <c r="X44" s="17">
        <v>0</v>
      </c>
      <c r="Y44" s="17">
        <v>0</v>
      </c>
      <c r="Z44" s="17">
        <v>0</v>
      </c>
      <c r="AA44" s="17">
        <v>0</v>
      </c>
      <c r="AB44" s="17">
        <v>0</v>
      </c>
      <c r="AC44" s="17">
        <v>0</v>
      </c>
      <c r="AD44" s="17">
        <v>154.43333000000001</v>
      </c>
      <c r="AE44" s="17">
        <v>154.43333000000001</v>
      </c>
      <c r="AF44" s="17">
        <v>30.7</v>
      </c>
      <c r="AG44" s="17">
        <v>113.18326999999999</v>
      </c>
      <c r="AH44" s="17">
        <v>0</v>
      </c>
      <c r="AI44" s="17">
        <v>0</v>
      </c>
      <c r="AJ44" s="17">
        <v>113.18326999999999</v>
      </c>
      <c r="AK44" s="17">
        <v>41.250059999999998</v>
      </c>
      <c r="AL44" s="17">
        <v>41.25168</v>
      </c>
      <c r="AM44" s="18">
        <v>0.78919345942747476</v>
      </c>
      <c r="AN44" s="17">
        <v>82.501739999999998</v>
      </c>
      <c r="AO44" s="18">
        <v>0.57839519746555956</v>
      </c>
      <c r="AP44" s="17">
        <v>-154.43333000000001</v>
      </c>
      <c r="AQ44" s="17">
        <v>30.7</v>
      </c>
      <c r="AR44" s="17">
        <f t="shared" si="0"/>
        <v>57.839519746555958</v>
      </c>
      <c r="AS44" s="17">
        <f t="shared" si="1"/>
        <v>100</v>
      </c>
      <c r="AT44" s="3"/>
    </row>
    <row r="45" spans="1:46" outlineLevel="1" x14ac:dyDescent="0.25">
      <c r="A45" s="41" t="s">
        <v>81</v>
      </c>
      <c r="B45" s="9" t="s">
        <v>10</v>
      </c>
      <c r="C45" s="9" t="s">
        <v>11</v>
      </c>
      <c r="D45" s="9" t="s">
        <v>82</v>
      </c>
      <c r="E45" s="9" t="s">
        <v>10</v>
      </c>
      <c r="F45" s="9" t="s">
        <v>10</v>
      </c>
      <c r="G45" s="9"/>
      <c r="H45" s="9"/>
      <c r="I45" s="9"/>
      <c r="J45" s="9"/>
      <c r="K45" s="9"/>
      <c r="L45" s="9"/>
      <c r="M45" s="17">
        <v>1750.1396500000001</v>
      </c>
      <c r="N45" s="17">
        <v>2631.0227599999998</v>
      </c>
      <c r="O45" s="17">
        <v>0</v>
      </c>
      <c r="P45" s="17">
        <v>0</v>
      </c>
      <c r="Q45" s="17">
        <v>0</v>
      </c>
      <c r="R45" s="17">
        <v>0</v>
      </c>
      <c r="S45" s="17">
        <v>0</v>
      </c>
      <c r="T45" s="17">
        <v>0</v>
      </c>
      <c r="U45" s="17">
        <v>0</v>
      </c>
      <c r="V45" s="17">
        <v>1750.1396500000001</v>
      </c>
      <c r="W45" s="17">
        <v>2631.0227599999998</v>
      </c>
      <c r="X45" s="17">
        <v>0</v>
      </c>
      <c r="Y45" s="17">
        <v>0</v>
      </c>
      <c r="Z45" s="17">
        <v>0</v>
      </c>
      <c r="AA45" s="17">
        <v>0</v>
      </c>
      <c r="AB45" s="17">
        <v>0</v>
      </c>
      <c r="AC45" s="17">
        <v>0</v>
      </c>
      <c r="AD45" s="17">
        <v>2101.5965099999999</v>
      </c>
      <c r="AE45" s="17">
        <v>2101.5965099999999</v>
      </c>
      <c r="AF45" s="17">
        <v>1688.1</v>
      </c>
      <c r="AG45" s="17">
        <v>1956.2130199999999</v>
      </c>
      <c r="AH45" s="17">
        <v>0</v>
      </c>
      <c r="AI45" s="17">
        <v>0</v>
      </c>
      <c r="AJ45" s="17">
        <v>1956.2130199999999</v>
      </c>
      <c r="AK45" s="17">
        <v>145.38348999999999</v>
      </c>
      <c r="AL45" s="17">
        <v>529.42624999999998</v>
      </c>
      <c r="AM45" s="18">
        <v>0.79877549595960162</v>
      </c>
      <c r="AN45" s="17">
        <v>674.80974000000003</v>
      </c>
      <c r="AO45" s="18">
        <v>0.74351809104076316</v>
      </c>
      <c r="AP45" s="17">
        <v>-2101.5965099999999</v>
      </c>
      <c r="AQ45" s="17">
        <v>1430.4</v>
      </c>
      <c r="AR45" s="17">
        <f t="shared" si="0"/>
        <v>74.35180910407631</v>
      </c>
      <c r="AS45" s="17">
        <f t="shared" si="1"/>
        <v>84.734316687400053</v>
      </c>
      <c r="AT45" s="3"/>
    </row>
    <row r="46" spans="1:46" outlineLevel="1" x14ac:dyDescent="0.25">
      <c r="A46" s="41" t="s">
        <v>83</v>
      </c>
      <c r="B46" s="9" t="s">
        <v>10</v>
      </c>
      <c r="C46" s="9" t="s">
        <v>11</v>
      </c>
      <c r="D46" s="9" t="s">
        <v>84</v>
      </c>
      <c r="E46" s="9" t="s">
        <v>10</v>
      </c>
      <c r="F46" s="9" t="s">
        <v>10</v>
      </c>
      <c r="G46" s="9"/>
      <c r="H46" s="9"/>
      <c r="I46" s="9"/>
      <c r="J46" s="9"/>
      <c r="K46" s="9"/>
      <c r="L46" s="9"/>
      <c r="M46" s="17">
        <v>1165.8</v>
      </c>
      <c r="N46" s="17">
        <v>1502.87619</v>
      </c>
      <c r="O46" s="17">
        <v>0</v>
      </c>
      <c r="P46" s="17">
        <v>0</v>
      </c>
      <c r="Q46" s="17">
        <v>0</v>
      </c>
      <c r="R46" s="17">
        <v>0</v>
      </c>
      <c r="S46" s="17">
        <v>0</v>
      </c>
      <c r="T46" s="17">
        <v>0</v>
      </c>
      <c r="U46" s="17">
        <v>0</v>
      </c>
      <c r="V46" s="17">
        <v>1165.8</v>
      </c>
      <c r="W46" s="17">
        <v>1502.87619</v>
      </c>
      <c r="X46" s="17">
        <v>0</v>
      </c>
      <c r="Y46" s="17">
        <v>0</v>
      </c>
      <c r="Z46" s="17">
        <v>0</v>
      </c>
      <c r="AA46" s="17">
        <v>0</v>
      </c>
      <c r="AB46" s="17">
        <v>0</v>
      </c>
      <c r="AC46" s="17">
        <v>0</v>
      </c>
      <c r="AD46" s="17">
        <v>1145.76731</v>
      </c>
      <c r="AE46" s="17">
        <v>1145.76731</v>
      </c>
      <c r="AF46" s="17">
        <v>337.1</v>
      </c>
      <c r="AG46" s="17">
        <v>1142.96207</v>
      </c>
      <c r="AH46" s="17">
        <v>0</v>
      </c>
      <c r="AI46" s="17">
        <v>0</v>
      </c>
      <c r="AJ46" s="17">
        <v>1142.96207</v>
      </c>
      <c r="AK46" s="17">
        <v>2.80524</v>
      </c>
      <c r="AL46" s="17">
        <v>357.10888</v>
      </c>
      <c r="AM46" s="18">
        <v>0.76238303436026889</v>
      </c>
      <c r="AN46" s="17">
        <v>359.91412000000003</v>
      </c>
      <c r="AO46" s="18">
        <v>0.76051645345449248</v>
      </c>
      <c r="AP46" s="17">
        <v>-1145.76731</v>
      </c>
      <c r="AQ46" s="17">
        <v>283</v>
      </c>
      <c r="AR46" s="17">
        <f t="shared" si="0"/>
        <v>76.051645345449245</v>
      </c>
      <c r="AS46" s="17">
        <f t="shared" si="1"/>
        <v>83.951349747849306</v>
      </c>
      <c r="AT46" s="3"/>
    </row>
    <row r="47" spans="1:46" outlineLevel="1" x14ac:dyDescent="0.25">
      <c r="A47" s="41" t="s">
        <v>85</v>
      </c>
      <c r="B47" s="9" t="s">
        <v>10</v>
      </c>
      <c r="C47" s="9" t="s">
        <v>11</v>
      </c>
      <c r="D47" s="9" t="s">
        <v>86</v>
      </c>
      <c r="E47" s="9" t="s">
        <v>10</v>
      </c>
      <c r="F47" s="9" t="s">
        <v>10</v>
      </c>
      <c r="G47" s="9"/>
      <c r="H47" s="9"/>
      <c r="I47" s="9"/>
      <c r="J47" s="9"/>
      <c r="K47" s="9"/>
      <c r="L47" s="9"/>
      <c r="M47" s="17">
        <v>126087.06021</v>
      </c>
      <c r="N47" s="17">
        <v>137123.49286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7">
        <v>126087.06021</v>
      </c>
      <c r="W47" s="17">
        <v>137123.49286</v>
      </c>
      <c r="X47" s="17">
        <v>0</v>
      </c>
      <c r="Y47" s="17">
        <v>0</v>
      </c>
      <c r="Z47" s="17">
        <v>0</v>
      </c>
      <c r="AA47" s="17">
        <v>0</v>
      </c>
      <c r="AB47" s="17">
        <v>0</v>
      </c>
      <c r="AC47" s="17">
        <v>0</v>
      </c>
      <c r="AD47" s="17">
        <v>123071.48428999999</v>
      </c>
      <c r="AE47" s="17">
        <v>123071.48428999999</v>
      </c>
      <c r="AF47" s="17">
        <v>133418.29999999999</v>
      </c>
      <c r="AG47" s="17">
        <v>122941.87441999999</v>
      </c>
      <c r="AH47" s="17">
        <v>0</v>
      </c>
      <c r="AI47" s="17">
        <v>0</v>
      </c>
      <c r="AJ47" s="17">
        <v>122941.87441999999</v>
      </c>
      <c r="AK47" s="17">
        <v>129.60987</v>
      </c>
      <c r="AL47" s="17">
        <v>14052.00857</v>
      </c>
      <c r="AM47" s="18">
        <v>0.89752296796912268</v>
      </c>
      <c r="AN47" s="17">
        <v>14181.61844</v>
      </c>
      <c r="AO47" s="18">
        <v>0.89657776253935484</v>
      </c>
      <c r="AP47" s="17">
        <v>-123071.48428999999</v>
      </c>
      <c r="AQ47" s="17">
        <v>120241.5</v>
      </c>
      <c r="AR47" s="17">
        <f t="shared" si="0"/>
        <v>89.657776253935481</v>
      </c>
      <c r="AS47" s="17">
        <f t="shared" si="1"/>
        <v>90.123693676204837</v>
      </c>
      <c r="AT47" s="3"/>
    </row>
    <row r="48" spans="1:46" ht="28.5" x14ac:dyDescent="0.25">
      <c r="A48" s="8" t="s">
        <v>87</v>
      </c>
      <c r="B48" s="9" t="s">
        <v>10</v>
      </c>
      <c r="C48" s="9" t="s">
        <v>11</v>
      </c>
      <c r="D48" s="19" t="s">
        <v>88</v>
      </c>
      <c r="E48" s="19" t="s">
        <v>10</v>
      </c>
      <c r="F48" s="19" t="s">
        <v>10</v>
      </c>
      <c r="G48" s="19"/>
      <c r="H48" s="19"/>
      <c r="I48" s="19"/>
      <c r="J48" s="19"/>
      <c r="K48" s="19"/>
      <c r="L48" s="19"/>
      <c r="M48" s="15">
        <v>110</v>
      </c>
      <c r="N48" s="15">
        <v>100.453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  <c r="T48" s="15">
        <v>0</v>
      </c>
      <c r="U48" s="15">
        <v>0</v>
      </c>
      <c r="V48" s="15">
        <v>110</v>
      </c>
      <c r="W48" s="15">
        <v>100.453</v>
      </c>
      <c r="X48" s="15">
        <v>0</v>
      </c>
      <c r="Y48" s="15">
        <v>0</v>
      </c>
      <c r="Z48" s="15">
        <v>0</v>
      </c>
      <c r="AA48" s="15">
        <v>0</v>
      </c>
      <c r="AB48" s="15">
        <v>0</v>
      </c>
      <c r="AC48" s="15">
        <v>0</v>
      </c>
      <c r="AD48" s="15">
        <v>79.343900000000005</v>
      </c>
      <c r="AE48" s="15">
        <v>79.343900000000005</v>
      </c>
      <c r="AF48" s="15">
        <v>100.5</v>
      </c>
      <c r="AG48" s="15">
        <v>79.343900000000005</v>
      </c>
      <c r="AH48" s="15">
        <v>0</v>
      </c>
      <c r="AI48" s="15">
        <v>0</v>
      </c>
      <c r="AJ48" s="15">
        <v>79.343900000000005</v>
      </c>
      <c r="AK48" s="15">
        <v>0</v>
      </c>
      <c r="AL48" s="15">
        <v>21.109100000000002</v>
      </c>
      <c r="AM48" s="16">
        <v>0.78986092998715818</v>
      </c>
      <c r="AN48" s="15">
        <v>21.109100000000002</v>
      </c>
      <c r="AO48" s="16">
        <v>0.78986092998715818</v>
      </c>
      <c r="AP48" s="15">
        <v>-79.343900000000005</v>
      </c>
      <c r="AQ48" s="15">
        <v>79.3</v>
      </c>
      <c r="AR48" s="15">
        <f t="shared" si="0"/>
        <v>78.986092998715819</v>
      </c>
      <c r="AS48" s="15">
        <f t="shared" si="1"/>
        <v>78.905472636815915</v>
      </c>
      <c r="AT48" s="3"/>
    </row>
    <row r="49" spans="1:46" x14ac:dyDescent="0.25">
      <c r="A49" s="8" t="s">
        <v>89</v>
      </c>
      <c r="B49" s="9" t="s">
        <v>10</v>
      </c>
      <c r="C49" s="9" t="s">
        <v>11</v>
      </c>
      <c r="D49" s="19" t="s">
        <v>90</v>
      </c>
      <c r="E49" s="19" t="s">
        <v>10</v>
      </c>
      <c r="F49" s="19" t="s">
        <v>10</v>
      </c>
      <c r="G49" s="19"/>
      <c r="H49" s="19"/>
      <c r="I49" s="19"/>
      <c r="J49" s="19"/>
      <c r="K49" s="19"/>
      <c r="L49" s="19"/>
      <c r="M49" s="15">
        <v>50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50</v>
      </c>
      <c r="W49" s="15">
        <v>0</v>
      </c>
      <c r="X49" s="15">
        <v>0</v>
      </c>
      <c r="Y49" s="15">
        <v>0</v>
      </c>
      <c r="Z49" s="15">
        <v>0</v>
      </c>
      <c r="AA49" s="15">
        <v>0</v>
      </c>
      <c r="AB49" s="15">
        <v>0</v>
      </c>
      <c r="AC49" s="15">
        <v>0</v>
      </c>
      <c r="AD49" s="15">
        <v>0</v>
      </c>
      <c r="AE49" s="15">
        <v>0</v>
      </c>
      <c r="AF49" s="15">
        <v>0</v>
      </c>
      <c r="AG49" s="15">
        <v>0</v>
      </c>
      <c r="AH49" s="15">
        <v>0</v>
      </c>
      <c r="AI49" s="15">
        <v>0</v>
      </c>
      <c r="AJ49" s="15">
        <v>0</v>
      </c>
      <c r="AK49" s="15">
        <v>0</v>
      </c>
      <c r="AL49" s="15">
        <v>0</v>
      </c>
      <c r="AM49" s="16">
        <v>0</v>
      </c>
      <c r="AN49" s="15">
        <v>0</v>
      </c>
      <c r="AO49" s="16">
        <v>0</v>
      </c>
      <c r="AP49" s="15">
        <v>0</v>
      </c>
      <c r="AQ49" s="15">
        <v>0</v>
      </c>
      <c r="AR49" s="15"/>
      <c r="AS49" s="15"/>
      <c r="AT49" s="3"/>
    </row>
    <row r="50" spans="1:46" ht="28.5" x14ac:dyDescent="0.25">
      <c r="A50" s="8" t="s">
        <v>91</v>
      </c>
      <c r="B50" s="9" t="s">
        <v>10</v>
      </c>
      <c r="C50" s="9" t="s">
        <v>11</v>
      </c>
      <c r="D50" s="19" t="s">
        <v>92</v>
      </c>
      <c r="E50" s="19" t="s">
        <v>10</v>
      </c>
      <c r="F50" s="19" t="s">
        <v>10</v>
      </c>
      <c r="G50" s="19"/>
      <c r="H50" s="19"/>
      <c r="I50" s="19"/>
      <c r="J50" s="19"/>
      <c r="K50" s="19"/>
      <c r="L50" s="19"/>
      <c r="M50" s="15">
        <v>49.382719999999999</v>
      </c>
      <c r="N50" s="15">
        <v>58.33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49.382719999999999</v>
      </c>
      <c r="W50" s="15">
        <v>58.33</v>
      </c>
      <c r="X50" s="15">
        <v>0</v>
      </c>
      <c r="Y50" s="15">
        <v>0</v>
      </c>
      <c r="Z50" s="15">
        <v>0</v>
      </c>
      <c r="AA50" s="15">
        <v>0</v>
      </c>
      <c r="AB50" s="15">
        <v>0</v>
      </c>
      <c r="AC50" s="15">
        <v>0</v>
      </c>
      <c r="AD50" s="15">
        <v>49.881529999999998</v>
      </c>
      <c r="AE50" s="15">
        <v>49.881529999999998</v>
      </c>
      <c r="AF50" s="15">
        <f>8.4+0.5</f>
        <v>8.9</v>
      </c>
      <c r="AG50" s="15">
        <v>49.881529999999998</v>
      </c>
      <c r="AH50" s="15">
        <v>0</v>
      </c>
      <c r="AI50" s="15">
        <v>0</v>
      </c>
      <c r="AJ50" s="15">
        <v>49.881529999999998</v>
      </c>
      <c r="AK50" s="15">
        <v>0</v>
      </c>
      <c r="AL50" s="15">
        <v>8.4484700000000004</v>
      </c>
      <c r="AM50" s="16">
        <v>0.85516080918909654</v>
      </c>
      <c r="AN50" s="15">
        <v>8.4484700000000004</v>
      </c>
      <c r="AO50" s="16">
        <v>0.85516080918909654</v>
      </c>
      <c r="AP50" s="15">
        <v>-49.881529999999998</v>
      </c>
      <c r="AQ50" s="15">
        <v>0.5</v>
      </c>
      <c r="AR50" s="15">
        <f t="shared" si="0"/>
        <v>85.516080918909651</v>
      </c>
      <c r="AS50" s="15">
        <f t="shared" si="1"/>
        <v>5.6179775280898872</v>
      </c>
      <c r="AT50" s="3"/>
    </row>
    <row r="51" spans="1:46" ht="42.75" x14ac:dyDescent="0.25">
      <c r="A51" s="8" t="s">
        <v>93</v>
      </c>
      <c r="B51" s="9" t="s">
        <v>10</v>
      </c>
      <c r="C51" s="9" t="s">
        <v>11</v>
      </c>
      <c r="D51" s="19" t="s">
        <v>94</v>
      </c>
      <c r="E51" s="19" t="s">
        <v>10</v>
      </c>
      <c r="F51" s="19" t="s">
        <v>10</v>
      </c>
      <c r="G51" s="19"/>
      <c r="H51" s="19"/>
      <c r="I51" s="19"/>
      <c r="J51" s="19"/>
      <c r="K51" s="19"/>
      <c r="L51" s="19"/>
      <c r="M51" s="15">
        <v>4269.1756800000003</v>
      </c>
      <c r="N51" s="15">
        <v>4421.8843999999999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v>4269.1756800000003</v>
      </c>
      <c r="W51" s="15">
        <v>4421.8843999999999</v>
      </c>
      <c r="X51" s="15">
        <v>0</v>
      </c>
      <c r="Y51" s="15">
        <v>0</v>
      </c>
      <c r="Z51" s="15">
        <v>0</v>
      </c>
      <c r="AA51" s="15">
        <v>0</v>
      </c>
      <c r="AB51" s="15">
        <v>0</v>
      </c>
      <c r="AC51" s="15">
        <v>0</v>
      </c>
      <c r="AD51" s="15">
        <v>4421.8843999999999</v>
      </c>
      <c r="AE51" s="15">
        <v>4421.8843999999999</v>
      </c>
      <c r="AF51" s="15">
        <f>109.6+43.1</f>
        <v>152.69999999999999</v>
      </c>
      <c r="AG51" s="15">
        <v>4421.8843999999999</v>
      </c>
      <c r="AH51" s="15">
        <v>0</v>
      </c>
      <c r="AI51" s="15">
        <v>0</v>
      </c>
      <c r="AJ51" s="15">
        <v>4421.8843999999999</v>
      </c>
      <c r="AK51" s="15">
        <v>0</v>
      </c>
      <c r="AL51" s="15">
        <v>0</v>
      </c>
      <c r="AM51" s="16">
        <v>1</v>
      </c>
      <c r="AN51" s="15">
        <v>0</v>
      </c>
      <c r="AO51" s="16">
        <v>1</v>
      </c>
      <c r="AP51" s="15">
        <v>-4421.8843999999999</v>
      </c>
      <c r="AQ51" s="15">
        <f>109.6+43.1</f>
        <v>152.69999999999999</v>
      </c>
      <c r="AR51" s="15">
        <f t="shared" si="0"/>
        <v>100</v>
      </c>
      <c r="AS51" s="15">
        <f t="shared" si="1"/>
        <v>100</v>
      </c>
      <c r="AT51" s="3"/>
    </row>
    <row r="52" spans="1:46" x14ac:dyDescent="0.25">
      <c r="A52" s="8" t="s">
        <v>95</v>
      </c>
      <c r="B52" s="9" t="s">
        <v>10</v>
      </c>
      <c r="C52" s="9" t="s">
        <v>11</v>
      </c>
      <c r="D52" s="19" t="s">
        <v>96</v>
      </c>
      <c r="E52" s="19" t="s">
        <v>10</v>
      </c>
      <c r="F52" s="19" t="s">
        <v>10</v>
      </c>
      <c r="G52" s="19"/>
      <c r="H52" s="19"/>
      <c r="I52" s="19"/>
      <c r="J52" s="19"/>
      <c r="K52" s="19"/>
      <c r="L52" s="19"/>
      <c r="M52" s="15">
        <v>5933.52</v>
      </c>
      <c r="N52" s="15">
        <v>61736.58784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15">
        <v>5933.52</v>
      </c>
      <c r="W52" s="15">
        <v>61736.58784</v>
      </c>
      <c r="X52" s="15">
        <v>0</v>
      </c>
      <c r="Y52" s="15">
        <v>0</v>
      </c>
      <c r="Z52" s="15">
        <v>0</v>
      </c>
      <c r="AA52" s="15">
        <v>0</v>
      </c>
      <c r="AB52" s="15">
        <v>0</v>
      </c>
      <c r="AC52" s="15">
        <v>0</v>
      </c>
      <c r="AD52" s="15">
        <v>28358.866839999999</v>
      </c>
      <c r="AE52" s="15">
        <v>28358.866839999999</v>
      </c>
      <c r="AF52" s="15">
        <f>33336.5+891</f>
        <v>34227.5</v>
      </c>
      <c r="AG52" s="15">
        <v>16492.646530000002</v>
      </c>
      <c r="AH52" s="15">
        <v>0</v>
      </c>
      <c r="AI52" s="15">
        <v>0</v>
      </c>
      <c r="AJ52" s="15">
        <v>16492.646530000002</v>
      </c>
      <c r="AK52" s="15">
        <v>11866.220310000001</v>
      </c>
      <c r="AL52" s="15">
        <v>33377.720999999998</v>
      </c>
      <c r="AM52" s="16">
        <v>0.45935267613908998</v>
      </c>
      <c r="AN52" s="15">
        <v>45243.941310000002</v>
      </c>
      <c r="AO52" s="16">
        <v>0.2671454174426236</v>
      </c>
      <c r="AP52" s="15">
        <v>-28358.866839999999</v>
      </c>
      <c r="AQ52" s="15">
        <f>745.9</f>
        <v>745.9</v>
      </c>
      <c r="AR52" s="15">
        <f t="shared" si="0"/>
        <v>26.714541744262359</v>
      </c>
      <c r="AS52" s="15">
        <f t="shared" si="1"/>
        <v>2.1792418377036009</v>
      </c>
      <c r="AT52" s="3"/>
    </row>
    <row r="53" spans="1:46" outlineLevel="1" x14ac:dyDescent="0.25">
      <c r="A53" s="41" t="s">
        <v>97</v>
      </c>
      <c r="B53" s="9" t="s">
        <v>10</v>
      </c>
      <c r="C53" s="9" t="s">
        <v>11</v>
      </c>
      <c r="D53" s="9" t="s">
        <v>96</v>
      </c>
      <c r="E53" s="9" t="s">
        <v>10</v>
      </c>
      <c r="F53" s="9" t="s">
        <v>10</v>
      </c>
      <c r="G53" s="9"/>
      <c r="H53" s="9"/>
      <c r="I53" s="9"/>
      <c r="J53" s="9"/>
      <c r="K53" s="9"/>
      <c r="L53" s="9"/>
      <c r="M53" s="17">
        <v>0</v>
      </c>
      <c r="N53" s="17">
        <v>61736.58784</v>
      </c>
      <c r="O53" s="17">
        <v>0</v>
      </c>
      <c r="P53" s="17">
        <v>0</v>
      </c>
      <c r="Q53" s="17">
        <v>0</v>
      </c>
      <c r="R53" s="17">
        <v>0</v>
      </c>
      <c r="S53" s="17">
        <v>0</v>
      </c>
      <c r="T53" s="17">
        <v>0</v>
      </c>
      <c r="U53" s="17">
        <v>0</v>
      </c>
      <c r="V53" s="17">
        <v>0</v>
      </c>
      <c r="W53" s="17">
        <v>61736.58784</v>
      </c>
      <c r="X53" s="17">
        <v>0</v>
      </c>
      <c r="Y53" s="17">
        <v>0</v>
      </c>
      <c r="Z53" s="17">
        <v>0</v>
      </c>
      <c r="AA53" s="17">
        <v>0</v>
      </c>
      <c r="AB53" s="17">
        <v>0</v>
      </c>
      <c r="AC53" s="17">
        <v>0</v>
      </c>
      <c r="AD53" s="17">
        <v>28358.866839999999</v>
      </c>
      <c r="AE53" s="17">
        <v>28358.866839999999</v>
      </c>
      <c r="AF53" s="17">
        <f>33336.5+891</f>
        <v>34227.5</v>
      </c>
      <c r="AG53" s="17">
        <v>16492.646530000002</v>
      </c>
      <c r="AH53" s="17">
        <v>0</v>
      </c>
      <c r="AI53" s="17">
        <v>0</v>
      </c>
      <c r="AJ53" s="17">
        <v>16492.646530000002</v>
      </c>
      <c r="AK53" s="17">
        <v>11866.220310000001</v>
      </c>
      <c r="AL53" s="17">
        <v>33377.720999999998</v>
      </c>
      <c r="AM53" s="18">
        <v>0.45935267613908998</v>
      </c>
      <c r="AN53" s="17">
        <v>45243.941310000002</v>
      </c>
      <c r="AO53" s="18">
        <v>0.2671454174426236</v>
      </c>
      <c r="AP53" s="17">
        <v>-28358.866839999999</v>
      </c>
      <c r="AQ53" s="17">
        <f>745.9</f>
        <v>745.9</v>
      </c>
      <c r="AR53" s="17">
        <f t="shared" si="0"/>
        <v>26.714541744262359</v>
      </c>
      <c r="AS53" s="17">
        <f t="shared" si="1"/>
        <v>2.1792418377036009</v>
      </c>
      <c r="AT53" s="3"/>
    </row>
    <row r="54" spans="1:46" hidden="1" outlineLevel="1" x14ac:dyDescent="0.25">
      <c r="A54" s="8" t="s">
        <v>98</v>
      </c>
      <c r="B54" s="9" t="s">
        <v>10</v>
      </c>
      <c r="C54" s="9" t="s">
        <v>11</v>
      </c>
      <c r="D54" s="9" t="s">
        <v>99</v>
      </c>
      <c r="E54" s="9" t="s">
        <v>10</v>
      </c>
      <c r="F54" s="9" t="s">
        <v>10</v>
      </c>
      <c r="G54" s="9"/>
      <c r="H54" s="9"/>
      <c r="I54" s="9"/>
      <c r="J54" s="9"/>
      <c r="K54" s="9"/>
      <c r="L54" s="9"/>
      <c r="M54" s="17">
        <v>5933.52</v>
      </c>
      <c r="N54" s="17">
        <v>0</v>
      </c>
      <c r="O54" s="17">
        <v>0</v>
      </c>
      <c r="P54" s="17">
        <v>0</v>
      </c>
      <c r="Q54" s="17">
        <v>0</v>
      </c>
      <c r="R54" s="17">
        <v>0</v>
      </c>
      <c r="S54" s="17">
        <v>0</v>
      </c>
      <c r="T54" s="17">
        <v>0</v>
      </c>
      <c r="U54" s="17">
        <v>0</v>
      </c>
      <c r="V54" s="17">
        <v>5933.52</v>
      </c>
      <c r="W54" s="17">
        <v>0</v>
      </c>
      <c r="X54" s="17">
        <v>0</v>
      </c>
      <c r="Y54" s="17">
        <v>0</v>
      </c>
      <c r="Z54" s="17">
        <v>0</v>
      </c>
      <c r="AA54" s="17">
        <v>0</v>
      </c>
      <c r="AB54" s="17">
        <v>0</v>
      </c>
      <c r="AC54" s="17">
        <v>0</v>
      </c>
      <c r="AD54" s="17">
        <v>0</v>
      </c>
      <c r="AE54" s="17">
        <v>0</v>
      </c>
      <c r="AF54" s="17"/>
      <c r="AG54" s="17">
        <v>0</v>
      </c>
      <c r="AH54" s="17">
        <v>0</v>
      </c>
      <c r="AI54" s="17">
        <v>0</v>
      </c>
      <c r="AJ54" s="17">
        <v>0</v>
      </c>
      <c r="AK54" s="17">
        <v>0</v>
      </c>
      <c r="AL54" s="17">
        <v>0</v>
      </c>
      <c r="AM54" s="18">
        <v>0</v>
      </c>
      <c r="AN54" s="17">
        <v>0</v>
      </c>
      <c r="AO54" s="18">
        <v>0</v>
      </c>
      <c r="AP54" s="17">
        <v>0</v>
      </c>
      <c r="AQ54" s="17"/>
      <c r="AR54" s="17" t="e">
        <f t="shared" si="0"/>
        <v>#DIV/0!</v>
      </c>
      <c r="AS54" s="17" t="e">
        <f t="shared" si="1"/>
        <v>#DIV/0!</v>
      </c>
      <c r="AT54" s="3"/>
    </row>
    <row r="55" spans="1:46" collapsed="1" x14ac:dyDescent="0.25">
      <c r="A55" s="8" t="s">
        <v>112</v>
      </c>
      <c r="B55" s="9" t="s">
        <v>10</v>
      </c>
      <c r="C55" s="9" t="s">
        <v>11</v>
      </c>
      <c r="D55" s="19" t="s">
        <v>100</v>
      </c>
      <c r="E55" s="19" t="s">
        <v>10</v>
      </c>
      <c r="F55" s="19" t="s">
        <v>10</v>
      </c>
      <c r="G55" s="19"/>
      <c r="H55" s="19"/>
      <c r="I55" s="19"/>
      <c r="J55" s="19"/>
      <c r="K55" s="19"/>
      <c r="L55" s="19"/>
      <c r="M55" s="15">
        <v>5224.0041600000004</v>
      </c>
      <c r="N55" s="15">
        <v>47801.197999999997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U55" s="15">
        <v>0</v>
      </c>
      <c r="V55" s="15">
        <v>5224.0041600000004</v>
      </c>
      <c r="W55" s="15">
        <v>47801.197999999997</v>
      </c>
      <c r="X55" s="15">
        <v>0</v>
      </c>
      <c r="Y55" s="15">
        <v>0</v>
      </c>
      <c r="Z55" s="15">
        <v>0</v>
      </c>
      <c r="AA55" s="15">
        <v>0</v>
      </c>
      <c r="AB55" s="15">
        <v>0</v>
      </c>
      <c r="AC55" s="15">
        <v>0</v>
      </c>
      <c r="AD55" s="15">
        <v>43660.226040000001</v>
      </c>
      <c r="AE55" s="15">
        <v>43660.226040000001</v>
      </c>
      <c r="AF55" s="15">
        <v>13616.2</v>
      </c>
      <c r="AG55" s="15">
        <v>29433.623540000001</v>
      </c>
      <c r="AH55" s="15">
        <v>0</v>
      </c>
      <c r="AI55" s="15">
        <v>0</v>
      </c>
      <c r="AJ55" s="15">
        <v>29433.623540000001</v>
      </c>
      <c r="AK55" s="15">
        <v>14226.602500000001</v>
      </c>
      <c r="AL55" s="15">
        <v>4140.9719599999999</v>
      </c>
      <c r="AM55" s="16">
        <v>0.91337095861070261</v>
      </c>
      <c r="AN55" s="15">
        <v>18367.57446</v>
      </c>
      <c r="AO55" s="16">
        <v>0.61575075043098293</v>
      </c>
      <c r="AP55" s="15">
        <v>-43660.226040000001</v>
      </c>
      <c r="AQ55" s="15">
        <v>8608.1</v>
      </c>
      <c r="AR55" s="15">
        <f t="shared" si="0"/>
        <v>61.575075043098295</v>
      </c>
      <c r="AS55" s="15">
        <f t="shared" si="1"/>
        <v>63.219547303946769</v>
      </c>
      <c r="AT55" s="3"/>
    </row>
    <row r="56" spans="1:46" x14ac:dyDescent="0.25">
      <c r="A56" s="35" t="s">
        <v>101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12">
        <v>1149503.36723</v>
      </c>
      <c r="N56" s="43">
        <v>1450563.80779</v>
      </c>
      <c r="O56" s="43">
        <v>0</v>
      </c>
      <c r="P56" s="43">
        <v>0</v>
      </c>
      <c r="Q56" s="43">
        <v>0</v>
      </c>
      <c r="R56" s="43">
        <v>0</v>
      </c>
      <c r="S56" s="43">
        <v>0</v>
      </c>
      <c r="T56" s="43">
        <v>0</v>
      </c>
      <c r="U56" s="43">
        <v>0</v>
      </c>
      <c r="V56" s="43">
        <v>1149503.36723</v>
      </c>
      <c r="W56" s="43">
        <v>1450563.80779</v>
      </c>
      <c r="X56" s="43">
        <v>0</v>
      </c>
      <c r="Y56" s="43">
        <v>0</v>
      </c>
      <c r="Z56" s="43">
        <v>0</v>
      </c>
      <c r="AA56" s="43">
        <v>0</v>
      </c>
      <c r="AB56" s="43">
        <v>0</v>
      </c>
      <c r="AC56" s="43">
        <v>0</v>
      </c>
      <c r="AD56" s="43">
        <v>1052779.58843</v>
      </c>
      <c r="AE56" s="43">
        <v>1052779.58843</v>
      </c>
      <c r="AF56" s="43">
        <f>AF10+AF18+AF19+AF23+AF26+AF29+AF33+AF40+AF41+AF48+AF49+AF50+AF51+AF52+AF55</f>
        <v>523240.4</v>
      </c>
      <c r="AG56" s="43">
        <v>1003205.48693</v>
      </c>
      <c r="AH56" s="43">
        <v>0</v>
      </c>
      <c r="AI56" s="43">
        <v>0</v>
      </c>
      <c r="AJ56" s="43">
        <v>1003205.48693</v>
      </c>
      <c r="AK56" s="43">
        <v>49574.101499999997</v>
      </c>
      <c r="AL56" s="43">
        <v>397784.21935999999</v>
      </c>
      <c r="AM56" s="44">
        <v>0.72577268423231767</v>
      </c>
      <c r="AN56" s="43">
        <v>447358.32085999998</v>
      </c>
      <c r="AO56" s="44">
        <v>0.69159693737184114</v>
      </c>
      <c r="AP56" s="43">
        <v>-1052779.58843</v>
      </c>
      <c r="AQ56" s="43">
        <f>AQ10+AQ18+AQ19+AQ23+AQ26+AQ29+AQ33+AQ40+AQ41+AQ48+AQ49+AQ50+AQ51+AQ52+AQ55</f>
        <v>362067.3</v>
      </c>
      <c r="AR56" s="42">
        <f t="shared" si="0"/>
        <v>69.159693737184114</v>
      </c>
      <c r="AS56" s="42">
        <f t="shared" si="1"/>
        <v>69.197122393454322</v>
      </c>
      <c r="AT56" s="3"/>
    </row>
    <row r="57" spans="1:46" x14ac:dyDescent="0.25">
      <c r="A57" s="10" t="s">
        <v>113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2"/>
      <c r="N57" s="43">
        <f>(N56-N55)/N56*100</f>
        <v>96.704646997030252</v>
      </c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>
        <f t="shared" ref="AF57:AQ57" si="2">(AF56-AF55)/AF56*100</f>
        <v>97.397716231391911</v>
      </c>
      <c r="AG57" s="43">
        <f t="shared" si="2"/>
        <v>97.06604240871205</v>
      </c>
      <c r="AH57" s="43" t="e">
        <f t="shared" si="2"/>
        <v>#DIV/0!</v>
      </c>
      <c r="AI57" s="43" t="e">
        <f t="shared" si="2"/>
        <v>#DIV/0!</v>
      </c>
      <c r="AJ57" s="43">
        <f t="shared" si="2"/>
        <v>97.06604240871205</v>
      </c>
      <c r="AK57" s="43">
        <f t="shared" si="2"/>
        <v>71.30234927202865</v>
      </c>
      <c r="AL57" s="43">
        <f t="shared" si="2"/>
        <v>98.958990387637186</v>
      </c>
      <c r="AM57" s="43">
        <f t="shared" si="2"/>
        <v>-25.848075913302811</v>
      </c>
      <c r="AN57" s="43">
        <f t="shared" si="2"/>
        <v>95.894214189491279</v>
      </c>
      <c r="AO57" s="43">
        <f t="shared" si="2"/>
        <v>10.966819377350577</v>
      </c>
      <c r="AP57" s="43">
        <f t="shared" si="2"/>
        <v>95.852861651211342</v>
      </c>
      <c r="AQ57" s="43">
        <f t="shared" si="2"/>
        <v>97.62251382546836</v>
      </c>
      <c r="AR57" s="42"/>
      <c r="AS57" s="42"/>
      <c r="AT57" s="3"/>
    </row>
    <row r="58" spans="1:46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 t="s">
        <v>7</v>
      </c>
      <c r="Z58" s="3"/>
      <c r="AA58" s="3"/>
      <c r="AB58" s="3"/>
      <c r="AC58" s="3"/>
      <c r="AD58" s="3"/>
      <c r="AE58" s="3" t="s">
        <v>7</v>
      </c>
      <c r="AF58" s="3"/>
      <c r="AG58" s="3"/>
      <c r="AH58" s="3"/>
      <c r="AI58" s="3"/>
      <c r="AJ58" s="3" t="s">
        <v>7</v>
      </c>
      <c r="AK58" s="3"/>
      <c r="AL58" s="3"/>
      <c r="AM58" s="3"/>
      <c r="AN58" s="3"/>
      <c r="AO58" s="3"/>
      <c r="AP58" s="3"/>
      <c r="AQ58" s="3"/>
      <c r="AR58" s="3"/>
      <c r="AS58" s="3"/>
      <c r="AT58" s="3"/>
    </row>
    <row r="59" spans="1:46" x14ac:dyDescent="0.25">
      <c r="A59" s="37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13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3"/>
    </row>
    <row r="60" spans="1:46" x14ac:dyDescent="0.25">
      <c r="A60" s="1" t="s">
        <v>114</v>
      </c>
    </row>
    <row r="61" spans="1:46" x14ac:dyDescent="0.25">
      <c r="A61" s="1" t="s">
        <v>115</v>
      </c>
      <c r="D61" s="1" t="s">
        <v>116</v>
      </c>
    </row>
    <row r="66" spans="1:1" x14ac:dyDescent="0.25">
      <c r="A66" s="1" t="s">
        <v>117</v>
      </c>
    </row>
  </sheetData>
  <mergeCells count="24">
    <mergeCell ref="A56:L56"/>
    <mergeCell ref="A59:AE59"/>
    <mergeCell ref="N7:AF8"/>
    <mergeCell ref="K7:K8"/>
    <mergeCell ref="L7:L8"/>
    <mergeCell ref="M7:M8"/>
    <mergeCell ref="F7:F8"/>
    <mergeCell ref="G7:G8"/>
    <mergeCell ref="H7:H8"/>
    <mergeCell ref="I7:I8"/>
    <mergeCell ref="J7:J8"/>
    <mergeCell ref="A7:A8"/>
    <mergeCell ref="B7:B8"/>
    <mergeCell ref="C7:C8"/>
    <mergeCell ref="D7:D8"/>
    <mergeCell ref="E7:E8"/>
    <mergeCell ref="A1:N1"/>
    <mergeCell ref="A6:AP6"/>
    <mergeCell ref="A2:AS2"/>
    <mergeCell ref="A3:AS3"/>
    <mergeCell ref="A4:AS4"/>
    <mergeCell ref="A5:AS5"/>
    <mergeCell ref="AG7:AQ8"/>
    <mergeCell ref="AR7:AS8"/>
  </mergeCells>
  <pageMargins left="0.59055118110236227" right="0.19685039370078741" top="0.59055118110236227" bottom="0.19685039370078741" header="0.39370078740157483" footer="0.39370078740157483"/>
  <pageSetup paperSize="9" scale="48" fitToHeight="200" orientation="portrait" r:id="rId1"/>
  <headerFooter>
    <evenHeader>&amp;RРаспечатано: &amp;D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4&lt;/string&gt;&#10;    &lt;string&gt;30.09.2024&lt;/string&gt;&#10;  &lt;/DateInfo&gt;&#10;  &lt;Code&gt;SQUERY_ANAL_ISP_BUDG&lt;/Code&gt;&#10;  &lt;ObjectCode&gt;SQUERY_ANAL_ISP_BUDG&lt;/ObjectCode&gt;&#10;  &lt;DocName&gt;казенные конс 2024 (МП первонач 1149503367,23р.) (Аналитический отчет по исполнению бюджета с произвольной группировкой)&lt;/DocName&gt;&#10;  &lt;VariantName&gt;казенные конс 2024 (МП первонач 1149503367,23р.) &lt;/VariantName&gt;&#10;  &lt;VariantLink&gt;284493917&lt;/VariantLink&gt;&#10;  &lt;ReportCode&gt;6F475F2C8AF3436EA9EF41D9F90EF1&lt;/ReportCode&gt;&#10;  &lt;SvodReportLink xsi:nil=&quot;true&quot; /&gt;&#10;  &lt;ReportLink&gt;376298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B2D0506E-2434-40F7-B9F3-966E34F156F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без учета счетов бюджета</vt:lpstr>
      <vt:lpstr>'без учета счетов бюджета'!Заголовки_для_печати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2024-10-10T06:03:34Z</cp:lastPrinted>
  <dcterms:created xsi:type="dcterms:W3CDTF">2024-10-09T12:20:10Z</dcterms:created>
  <dcterms:modified xsi:type="dcterms:W3CDTF">2024-10-10T06:04:46Z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казенные конс 2024 (МП первонач 1149503367,23р.) (Аналитический отчет по исполнению бюджета с произвольной группировкой)</vt:lpwstr>
  </property>
  <property fmtid="{D5CDD505-2E9C-101B-9397-08002B2CF9AE}" pid="3" name="Название отчета">
    <vt:lpwstr>казенные конс 2024 (МП первонач 114950336723р.) .xlsx</vt:lpwstr>
  </property>
  <property fmtid="{D5CDD505-2E9C-101B-9397-08002B2CF9AE}" pid="4" name="Версия клиента">
    <vt:lpwstr>24.1.207.821 (.NET 4.7.2)</vt:lpwstr>
  </property>
  <property fmtid="{D5CDD505-2E9C-101B-9397-08002B2CF9AE}" pid="5" name="Версия базы">
    <vt:lpwstr>24.1.1241.1421829951</vt:lpwstr>
  </property>
  <property fmtid="{D5CDD505-2E9C-101B-9397-08002B2CF9AE}" pid="6" name="Тип сервера">
    <vt:lpwstr>MSSQL</vt:lpwstr>
  </property>
  <property fmtid="{D5CDD505-2E9C-101B-9397-08002B2CF9AE}" pid="7" name="Сервер">
    <vt:lpwstr>RIC-BUD-BS-SQL.udmr.gosdom</vt:lpwstr>
  </property>
  <property fmtid="{D5CDD505-2E9C-101B-9397-08002B2CF9AE}" pid="8" name="База">
    <vt:lpwstr>ufk2024</vt:lpwstr>
  </property>
  <property fmtid="{D5CDD505-2E9C-101B-9397-08002B2CF9AE}" pid="9" name="Пользователь">
    <vt:lpwstr>васильева_01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не используется</vt:lpwstr>
  </property>
</Properties>
</file>