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966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45621"/>
</workbook>
</file>

<file path=xl/calcChain.xml><?xml version="1.0" encoding="utf-8"?>
<calcChain xmlns="http://schemas.openxmlformats.org/spreadsheetml/2006/main">
  <c r="BD56" i="2" l="1"/>
  <c r="BC56" i="2"/>
  <c r="BB56" i="2"/>
  <c r="BA56" i="2"/>
  <c r="AZ56" i="2"/>
  <c r="AY56" i="2"/>
  <c r="AX56" i="2"/>
  <c r="AW56" i="2"/>
  <c r="AV56" i="2"/>
  <c r="AU56" i="2"/>
  <c r="AT56" i="2"/>
  <c r="AS56" i="2"/>
  <c r="AA56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A53" i="2"/>
  <c r="BD13" i="2"/>
  <c r="BD55" i="2"/>
  <c r="AS55" i="2"/>
  <c r="BD52" i="2"/>
  <c r="AS52" i="2"/>
  <c r="BD51" i="2"/>
  <c r="AS51" i="2"/>
  <c r="AS38" i="2"/>
  <c r="BD37" i="2"/>
  <c r="AS37" i="2"/>
  <c r="BD32" i="2"/>
  <c r="AS32" i="2"/>
  <c r="BD9" i="2"/>
  <c r="AS9" i="2"/>
  <c r="BD22" i="2"/>
  <c r="AS22" i="2"/>
  <c r="BD20" i="2"/>
  <c r="AS20" i="2"/>
  <c r="BD19" i="2"/>
  <c r="AS19" i="2"/>
  <c r="BD18" i="2"/>
  <c r="AS18" i="2"/>
  <c r="AS13" i="2"/>
  <c r="BD11" i="2"/>
  <c r="AS11" i="2"/>
  <c r="BF55" i="2" l="1"/>
  <c r="BE55" i="2"/>
  <c r="BF54" i="2"/>
  <c r="BE54" i="2"/>
  <c r="BF52" i="2"/>
  <c r="BE52" i="2"/>
  <c r="BF51" i="2"/>
  <c r="BE51" i="2"/>
  <c r="BF49" i="2"/>
  <c r="BE49" i="2"/>
  <c r="BF48" i="2"/>
  <c r="BE48" i="2"/>
  <c r="BF47" i="2"/>
  <c r="BE47" i="2"/>
  <c r="BF46" i="2"/>
  <c r="BE46" i="2"/>
  <c r="BF45" i="2"/>
  <c r="BE45" i="2"/>
  <c r="BF44" i="2"/>
  <c r="BE44" i="2"/>
  <c r="BF43" i="2"/>
  <c r="BE43" i="2"/>
  <c r="BF42" i="2"/>
  <c r="BE42" i="2"/>
  <c r="BF41" i="2"/>
  <c r="BE41" i="2"/>
  <c r="BF40" i="2"/>
  <c r="BE40" i="2"/>
  <c r="BF39" i="2"/>
  <c r="BE39" i="2"/>
  <c r="BF38" i="2"/>
  <c r="BE38" i="2"/>
  <c r="BF37" i="2"/>
  <c r="BE37" i="2"/>
  <c r="BF36" i="2"/>
  <c r="BE36" i="2"/>
  <c r="BF35" i="2"/>
  <c r="BE35" i="2"/>
  <c r="BF34" i="2"/>
  <c r="BE34" i="2"/>
  <c r="BF33" i="2"/>
  <c r="BE33" i="2"/>
  <c r="BF32" i="2"/>
  <c r="BE32" i="2"/>
  <c r="BF31" i="2"/>
  <c r="BE31" i="2"/>
  <c r="BF30" i="2"/>
  <c r="BE30" i="2"/>
  <c r="BF29" i="2"/>
  <c r="BE29" i="2"/>
  <c r="BF28" i="2"/>
  <c r="BE28" i="2"/>
  <c r="BF26" i="2"/>
  <c r="BE26" i="2"/>
  <c r="BF25" i="2"/>
  <c r="BE25" i="2"/>
  <c r="BF24" i="2"/>
  <c r="BE24" i="2"/>
  <c r="BF23" i="2"/>
  <c r="BE23" i="2"/>
  <c r="BF22" i="2"/>
  <c r="BE22" i="2"/>
  <c r="BF21" i="2"/>
  <c r="BE21" i="2"/>
  <c r="BF20" i="2"/>
  <c r="BE20" i="2"/>
  <c r="BF19" i="2"/>
  <c r="BE19" i="2"/>
  <c r="BF18" i="2"/>
  <c r="BE18" i="2"/>
  <c r="BF17" i="2"/>
  <c r="BE17" i="2"/>
  <c r="BF16" i="2"/>
  <c r="BE16" i="2"/>
  <c r="BF15" i="2"/>
  <c r="BE15" i="2"/>
  <c r="BF14" i="2"/>
  <c r="BE14" i="2"/>
  <c r="BF13" i="2"/>
  <c r="BE13" i="2"/>
  <c r="BF12" i="2"/>
  <c r="BE12" i="2"/>
  <c r="BF11" i="2"/>
  <c r="BE11" i="2"/>
  <c r="BF10" i="2"/>
  <c r="BE10" i="2"/>
  <c r="BF9" i="2"/>
  <c r="BE9" i="2"/>
</calcChain>
</file>

<file path=xl/sharedStrings.xml><?xml version="1.0" encoding="utf-8"?>
<sst xmlns="http://schemas.openxmlformats.org/spreadsheetml/2006/main" count="349" uniqueCount="162">
  <si>
    <t>Единица измерения: тыс. руб.</t>
  </si>
  <si>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</si>
  <si>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</si>
  <si>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</si>
  <si>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</si>
  <si>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</si>
  <si>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</si>
  <si>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</si>
  <si>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/>
  </si>
  <si>
    <t>Первоначальная роспись/план</t>
  </si>
  <si>
    <t xml:space="preserve">    Муниципальная программа "Развитие образования и воспитания "</t>
  </si>
  <si>
    <t>000</t>
  </si>
  <si>
    <t>0000</t>
  </si>
  <si>
    <t>0100000000</t>
  </si>
  <si>
    <t xml:space="preserve">      Подпрограмма  "Развитие дошкольного образования"</t>
  </si>
  <si>
    <t>0110000000</t>
  </si>
  <si>
    <t xml:space="preserve">      Подпрограмма  "Развитие общего образования"</t>
  </si>
  <si>
    <t>0120000000</t>
  </si>
  <si>
    <t xml:space="preserve">      Подпрограмма  "Развитие дополнительного образования детей"</t>
  </si>
  <si>
    <t>0130000000</t>
  </si>
  <si>
    <t xml:space="preserve">      Подпрограмма   "Детское и школьное питание"</t>
  </si>
  <si>
    <t>0140000000</t>
  </si>
  <si>
    <t xml:space="preserve">      Подпрограмма   "Управление системой образования Алнашского района"</t>
  </si>
  <si>
    <t>0150000000</t>
  </si>
  <si>
    <t xml:space="preserve">      Подпрограмма  "Реализация молодежной политики"</t>
  </si>
  <si>
    <t>0160000000</t>
  </si>
  <si>
    <t xml:space="preserve">      Подпрограмма   "Организация отдыха, оздоровления и занятости детей и подростков"</t>
  </si>
  <si>
    <t>0170000000</t>
  </si>
  <si>
    <t xml:space="preserve">    Муниципальная программа "Сохранение здоровья и формирование здорового образа жизни населения"</t>
  </si>
  <si>
    <t>0200000000</t>
  </si>
  <si>
    <t xml:space="preserve">    Муниципальная программа "Развитие культуры"</t>
  </si>
  <si>
    <t>0300000000</t>
  </si>
  <si>
    <t xml:space="preserve">      Подпрограмма  "Организация библиотечного  обслуживания населения"</t>
  </si>
  <si>
    <t>0310000000</t>
  </si>
  <si>
    <t xml:space="preserve">      Подпрограмма  "Организация досуга, предоставление услуг организаций  культуры и доступа к музейным фондам"</t>
  </si>
  <si>
    <t>0320000000</t>
  </si>
  <si>
    <t xml:space="preserve">      Подпрограмма  "Развитие местного народного творчества"</t>
  </si>
  <si>
    <t>0330000000</t>
  </si>
  <si>
    <t xml:space="preserve">    Муниципальная программа "Социальная поддержка населения "</t>
  </si>
  <si>
    <t>0400000000</t>
  </si>
  <si>
    <t xml:space="preserve">      Подпрограмма  "Социальная поддержка семьи и детей "</t>
  </si>
  <si>
    <t>0410000000</t>
  </si>
  <si>
    <t xml:space="preserve">      Подпрограмма  "Забота"</t>
  </si>
  <si>
    <t>0420000000</t>
  </si>
  <si>
    <t xml:space="preserve">    Муниципальная программа "Создание условий для устойчивого экономического развития "</t>
  </si>
  <si>
    <t>0500000000</t>
  </si>
  <si>
    <t xml:space="preserve">      Подпрограмма  "Развитие сельского хозяйства и расширение рынка сельскохозяйственной продукции "</t>
  </si>
  <si>
    <t>0510000000</t>
  </si>
  <si>
    <t xml:space="preserve">      Подпрограмма  "Создание условий для развития предпринимательства"</t>
  </si>
  <si>
    <t>0520000000</t>
  </si>
  <si>
    <t xml:space="preserve">    Муниципальная программа "Безопасность"</t>
  </si>
  <si>
    <t>0600000000</t>
  </si>
  <si>
    <t xml:space="preserve">      Подпрограмма  "Предупреждение и ликвидация последствий чрезвычайных ситуаций, реализация мер пожарной безопасности"</t>
  </si>
  <si>
    <t>0610000000</t>
  </si>
  <si>
    <t xml:space="preserve">      Подпрограмма  "Профилактика правонарушений в муниципальном образовании "Алнашский район" "</t>
  </si>
  <si>
    <t>0620000000</t>
  </si>
  <si>
    <t xml:space="preserve">      Подпрограмма "Гармонизация межэтнических отношений и участие в противодействии идеологии терроризма на территории муниципального образования "Алнашсский район""</t>
  </si>
  <si>
    <t>0640000000</t>
  </si>
  <si>
    <t xml:space="preserve">    Муниципальная программа "Содержание и развитие муниципального хозяйства"</t>
  </si>
  <si>
    <t>0700000000</t>
  </si>
  <si>
    <t xml:space="preserve">      Подпрограмма  "Содержание и развитие коммунальной инфраструктуры"</t>
  </si>
  <si>
    <t>0720000000</t>
  </si>
  <si>
    <t xml:space="preserve">      Подпрограмма  "Содержание и развитие жилищного  хозяйства"</t>
  </si>
  <si>
    <t>0730000000</t>
  </si>
  <si>
    <t xml:space="preserve">      Подпрограмма  "Благоустройство и охрана окружающей среды"</t>
  </si>
  <si>
    <t>0740000000</t>
  </si>
  <si>
    <t xml:space="preserve">      Подпрограмма   "Дорожное хозяйство и транспортное обслуживание населения"</t>
  </si>
  <si>
    <t>0750000000</t>
  </si>
  <si>
    <t xml:space="preserve">      Подпрограмма  "Проведение кадастровых работ в отношении земельных участков" ("Землеустроитель")</t>
  </si>
  <si>
    <t>0760000000</t>
  </si>
  <si>
    <t xml:space="preserve">      Подпрограмма  "Реализация планов эффективного использования средств капитального строительства" (РСЕЗ)</t>
  </si>
  <si>
    <t>0770000000</t>
  </si>
  <si>
    <t xml:space="preserve">    Муниципальная программа "Энергосбережение и повышение энергетической эффективности МО "Алнашский район""</t>
  </si>
  <si>
    <t>0800000000</t>
  </si>
  <si>
    <t xml:space="preserve">    Муниципальная программа "Муниципальное управление"</t>
  </si>
  <si>
    <t>0900000000</t>
  </si>
  <si>
    <t xml:space="preserve">      Подпрограмма  "Развитие муниципальной службы"</t>
  </si>
  <si>
    <t>0910000000</t>
  </si>
  <si>
    <t xml:space="preserve">      Подпрограмма "Управление муниципальными финансами"</t>
  </si>
  <si>
    <t>0920000000</t>
  </si>
  <si>
    <t xml:space="preserve">      Подпрограмма  "Управление муниципальным имуществом и земельными ресурсами"</t>
  </si>
  <si>
    <t>0930000000</t>
  </si>
  <si>
    <t xml:space="preserve">      Подпрограмма "Архивное дело"</t>
  </si>
  <si>
    <t>0940000000</t>
  </si>
  <si>
    <t xml:space="preserve">      Подпрограмма "Создание условий для регистрации актов гражданского состояния "</t>
  </si>
  <si>
    <t>0950000000</t>
  </si>
  <si>
    <t xml:space="preserve">      Подпрограмма "Создание условий для реализации муниципальной программы"</t>
  </si>
  <si>
    <t>0990000000</t>
  </si>
  <si>
    <t xml:space="preserve">    Муниципальная программа "Комплексные меры противодействия немедицинскому потреблению наркотических средств и их незаконному обороту в Алнашском районе"</t>
  </si>
  <si>
    <t>1000000000</t>
  </si>
  <si>
    <t xml:space="preserve">    Муниципальная программа "Улучшение условий и охраны труда в Алнашском районе"</t>
  </si>
  <si>
    <t>1100000000</t>
  </si>
  <si>
    <t xml:space="preserve">    Муниципальная программа "Формирование комфортной городской среды на территории муниципального образования "Муниципальный округ Алнашский район Удмуртской Республики"</t>
  </si>
  <si>
    <t>1300000000</t>
  </si>
  <si>
    <t xml:space="preserve">    Муниципальная программа "На реализацию мероприятий по предотвращению распространения борщевика Сосновского на территории муниципального образования "Муниципальный округ Алнашский район Удмуртской Республики"</t>
  </si>
  <si>
    <t>1400000000</t>
  </si>
  <si>
    <t xml:space="preserve">    Муниципальная прогамма "Комплексное развитие сельских территорий"</t>
  </si>
  <si>
    <t>1700000000</t>
  </si>
  <si>
    <t xml:space="preserve">      Подпрограмма "Комплексное развитие сельских территорияй"</t>
  </si>
  <si>
    <t>17Ж0000000</t>
  </si>
  <si>
    <t>9900000000</t>
  </si>
  <si>
    <t>ВСЕГО РАСХОДОВ:</t>
  </si>
  <si>
    <t>010</t>
  </si>
  <si>
    <t>011</t>
  </si>
  <si>
    <t>012</t>
  </si>
  <si>
    <t>013</t>
  </si>
  <si>
    <t>014</t>
  </si>
  <si>
    <t>015</t>
  </si>
  <si>
    <t>016</t>
  </si>
  <si>
    <t>017</t>
  </si>
  <si>
    <t>020</t>
  </si>
  <si>
    <t>030</t>
  </si>
  <si>
    <t>031</t>
  </si>
  <si>
    <t>032</t>
  </si>
  <si>
    <t>033</t>
  </si>
  <si>
    <t>041</t>
  </si>
  <si>
    <t>042</t>
  </si>
  <si>
    <t>050</t>
  </si>
  <si>
    <t>051</t>
  </si>
  <si>
    <t>052</t>
  </si>
  <si>
    <t>060</t>
  </si>
  <si>
    <t>061</t>
  </si>
  <si>
    <t>062</t>
  </si>
  <si>
    <t>064</t>
  </si>
  <si>
    <t>072</t>
  </si>
  <si>
    <t>073</t>
  </si>
  <si>
    <t>074</t>
  </si>
  <si>
    <t>075</t>
  </si>
  <si>
    <t>076</t>
  </si>
  <si>
    <t>077</t>
  </si>
  <si>
    <t>080</t>
  </si>
  <si>
    <t>040</t>
  </si>
  <si>
    <t>070</t>
  </si>
  <si>
    <t>090</t>
  </si>
  <si>
    <t>091</t>
  </si>
  <si>
    <t>092</t>
  </si>
  <si>
    <t>093</t>
  </si>
  <si>
    <t>094</t>
  </si>
  <si>
    <t>095</t>
  </si>
  <si>
    <t>099</t>
  </si>
  <si>
    <t>100</t>
  </si>
  <si>
    <t>130</t>
  </si>
  <si>
    <t>140</t>
  </si>
  <si>
    <t>170</t>
  </si>
  <si>
    <t>17Ж</t>
  </si>
  <si>
    <t>990</t>
  </si>
  <si>
    <t>всего</t>
  </si>
  <si>
    <t>в т.ч. местный бюджет</t>
  </si>
  <si>
    <t>Уточненная роспись/план за 2023г.</t>
  </si>
  <si>
    <t>Исполнено за 2023г.</t>
  </si>
  <si>
    <t>исполнение в %</t>
  </si>
  <si>
    <t>в ит.ч. мстный бюджет</t>
  </si>
  <si>
    <t>Информация</t>
  </si>
  <si>
    <t xml:space="preserve">по муниципальным  программам муниципального образования 
«Муниципальный округ Алнашский район 
Удмуртской Республики»  
</t>
  </si>
  <si>
    <t>за  2023 год</t>
  </si>
  <si>
    <t>Доля расходов по муниципальным программам в общей сумме расходов, в %</t>
  </si>
  <si>
    <t>ИТОГО по муниципальным программам</t>
  </si>
  <si>
    <t>Непрограммное направление деятельности</t>
  </si>
  <si>
    <t>110</t>
  </si>
  <si>
    <t>Начальник Управления финансов Администрации Алнашского района</t>
  </si>
  <si>
    <t>Г.П. Яковлева</t>
  </si>
  <si>
    <t>Н.С. Васильева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</si>
</sst>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70" formatCode="0.0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8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16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4" fontId="3" fillId="2" borderId="2">
      <alignment horizontal="right" vertical="top" shrinkToFit="1"/>
    </xf>
    <xf numFmtId="164" fontId="1" fillId="0" borderId="2">
      <alignment horizontal="right" vertical="top" shrinkToFit="1"/>
    </xf>
  </cellStyleXfs>
  <cellXfs count="59">
    <xf numFmtId="0" fontId="0" fillId="0" borderId="0" xfId="0"/>
    <xf numFmtId="0" fontId="8" fillId="0" borderId="0" xfId="0" applyFont="1" applyProtection="1">
      <protection locked="0"/>
    </xf>
    <xf numFmtId="0" fontId="9" fillId="0" borderId="1" xfId="2" applyNumberFormat="1" applyFont="1" applyProtection="1"/>
    <xf numFmtId="0" fontId="8" fillId="0" borderId="3" xfId="0" applyFont="1" applyBorder="1" applyProtection="1">
      <protection locked="0"/>
    </xf>
    <xf numFmtId="0" fontId="9" fillId="0" borderId="2" xfId="6" applyNumberFormat="1" applyFont="1" applyProtection="1">
      <alignment horizontal="center" vertical="center" wrapText="1"/>
    </xf>
    <xf numFmtId="49" fontId="9" fillId="0" borderId="3" xfId="8" applyNumberFormat="1" applyFont="1" applyBorder="1" applyProtection="1">
      <alignment horizontal="center" vertical="top" shrinkToFit="1"/>
    </xf>
    <xf numFmtId="0" fontId="9" fillId="0" borderId="3" xfId="7" applyNumberFormat="1" applyFont="1" applyBorder="1" applyProtection="1">
      <alignment vertical="top" wrapText="1"/>
    </xf>
    <xf numFmtId="1" fontId="9" fillId="0" borderId="3" xfId="8" applyNumberFormat="1" applyFont="1" applyBorder="1" applyProtection="1">
      <alignment horizontal="center" vertical="top" shrinkToFit="1"/>
    </xf>
    <xf numFmtId="164" fontId="9" fillId="2" borderId="4" xfId="9" applyNumberFormat="1" applyFont="1" applyBorder="1" applyProtection="1">
      <alignment horizontal="right" vertical="top" shrinkToFit="1"/>
    </xf>
    <xf numFmtId="0" fontId="8" fillId="0" borderId="6" xfId="0" applyFont="1" applyBorder="1" applyAlignment="1" applyProtection="1">
      <alignment horizontal="center"/>
      <protection locked="0"/>
    </xf>
    <xf numFmtId="0" fontId="9" fillId="0" borderId="3" xfId="6" applyFont="1" applyBorder="1">
      <alignment horizontal="center" vertical="center" wrapText="1"/>
    </xf>
    <xf numFmtId="0" fontId="9" fillId="0" borderId="4" xfId="6" applyFont="1" applyBorder="1">
      <alignment horizontal="center" vertical="center" wrapText="1"/>
    </xf>
    <xf numFmtId="0" fontId="9" fillId="0" borderId="2" xfId="6" applyFont="1">
      <alignment horizontal="center" vertical="center" wrapText="1"/>
    </xf>
    <xf numFmtId="0" fontId="9" fillId="0" borderId="14" xfId="6" applyNumberFormat="1" applyFont="1" applyBorder="1" applyProtection="1">
      <alignment horizontal="center" vertical="center" wrapText="1"/>
    </xf>
    <xf numFmtId="0" fontId="9" fillId="0" borderId="3" xfId="6" applyNumberFormat="1" applyFont="1" applyBorder="1" applyProtection="1">
      <alignment horizontal="center" vertical="center" wrapText="1"/>
    </xf>
    <xf numFmtId="164" fontId="9" fillId="5" borderId="2" xfId="9" applyNumberFormat="1" applyFont="1" applyFill="1" applyAlignment="1" applyProtection="1">
      <alignment horizontal="center" vertical="top" shrinkToFit="1"/>
    </xf>
    <xf numFmtId="164" fontId="7" fillId="2" borderId="2" xfId="9" applyNumberFormat="1" applyFont="1" applyAlignment="1" applyProtection="1">
      <alignment horizontal="center" vertical="top" shrinkToFit="1"/>
    </xf>
    <xf numFmtId="10" fontId="7" fillId="2" borderId="2" xfId="10" applyNumberFormat="1" applyFont="1" applyAlignment="1" applyProtection="1">
      <alignment horizontal="center" vertical="top" shrinkToFi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8" xfId="6" applyNumberFormat="1" applyFont="1" applyBorder="1" applyAlignment="1" applyProtection="1">
      <alignment horizontal="center" vertical="center" wrapText="1"/>
    </xf>
    <xf numFmtId="0" fontId="9" fillId="0" borderId="9" xfId="6" applyNumberFormat="1" applyFont="1" applyBorder="1" applyAlignment="1" applyProtection="1">
      <alignment horizontal="center" vertical="center" wrapText="1"/>
    </xf>
    <xf numFmtId="0" fontId="9" fillId="0" borderId="11" xfId="6" applyNumberFormat="1" applyFont="1" applyBorder="1" applyAlignment="1" applyProtection="1">
      <alignment horizontal="center" vertical="center" wrapText="1"/>
    </xf>
    <xf numFmtId="0" fontId="9" fillId="0" borderId="12" xfId="6" applyNumberFormat="1" applyFont="1" applyBorder="1" applyAlignment="1" applyProtection="1">
      <alignment horizontal="center" vertical="center" wrapText="1"/>
    </xf>
    <xf numFmtId="0" fontId="9" fillId="0" borderId="10" xfId="6" applyNumberFormat="1" applyFont="1" applyBorder="1" applyAlignment="1" applyProtection="1">
      <alignment horizontal="center" vertical="center" wrapText="1"/>
    </xf>
    <xf numFmtId="0" fontId="9" fillId="0" borderId="13" xfId="6" applyNumberFormat="1" applyFont="1" applyBorder="1" applyAlignment="1" applyProtection="1">
      <alignment horizontal="center" vertical="center" wrapText="1"/>
    </xf>
    <xf numFmtId="0" fontId="9" fillId="0" borderId="15" xfId="6" applyNumberFormat="1" applyFont="1" applyBorder="1" applyAlignment="1" applyProtection="1">
      <alignment horizontal="center" vertical="center" wrapText="1"/>
    </xf>
    <xf numFmtId="0" fontId="9" fillId="0" borderId="16" xfId="6" applyNumberFormat="1" applyFont="1" applyBorder="1" applyAlignment="1" applyProtection="1">
      <alignment horizontal="center" vertical="center" wrapText="1"/>
    </xf>
    <xf numFmtId="0" fontId="9" fillId="0" borderId="17" xfId="6" applyNumberFormat="1" applyFont="1" applyBorder="1" applyAlignment="1" applyProtection="1">
      <alignment horizontal="center" vertical="center" wrapText="1"/>
    </xf>
    <xf numFmtId="0" fontId="9" fillId="0" borderId="18" xfId="6" applyNumberFormat="1" applyFont="1" applyBorder="1" applyAlignment="1" applyProtection="1">
      <alignment horizontal="center" vertical="center" wrapText="1"/>
    </xf>
    <xf numFmtId="0" fontId="9" fillId="0" borderId="1" xfId="5" applyNumberFormat="1" applyFont="1" applyAlignment="1" applyProtection="1">
      <alignment horizontal="right"/>
    </xf>
    <xf numFmtId="0" fontId="9" fillId="0" borderId="3" xfId="6" applyNumberFormat="1" applyFont="1" applyBorder="1" applyProtection="1">
      <alignment horizontal="center" vertical="center" wrapText="1"/>
    </xf>
    <xf numFmtId="0" fontId="9" fillId="0" borderId="3" xfId="6" applyFont="1" applyBorder="1">
      <alignment horizontal="center" vertical="center" wrapText="1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9" fillId="0" borderId="4" xfId="6" applyNumberFormat="1" applyFont="1" applyBorder="1" applyProtection="1">
      <alignment horizontal="center" vertical="center" wrapText="1"/>
    </xf>
    <xf numFmtId="0" fontId="9" fillId="0" borderId="4" xfId="6" applyFont="1" applyBorder="1">
      <alignment horizontal="center" vertical="center" wrapText="1"/>
    </xf>
    <xf numFmtId="49" fontId="9" fillId="6" borderId="3" xfId="8" applyNumberFormat="1" applyFont="1" applyFill="1" applyBorder="1" applyProtection="1">
      <alignment horizontal="center" vertical="top" shrinkToFit="1"/>
    </xf>
    <xf numFmtId="0" fontId="8" fillId="6" borderId="3" xfId="0" applyFont="1" applyFill="1" applyBorder="1" applyProtection="1">
      <protection locked="0"/>
    </xf>
    <xf numFmtId="0" fontId="9" fillId="6" borderId="3" xfId="7" applyNumberFormat="1" applyFont="1" applyFill="1" applyBorder="1" applyProtection="1">
      <alignment vertical="top" wrapText="1"/>
    </xf>
    <xf numFmtId="1" fontId="9" fillId="6" borderId="3" xfId="8" applyNumberFormat="1" applyFont="1" applyFill="1" applyBorder="1" applyProtection="1">
      <alignment horizontal="center" vertical="top" shrinkToFit="1"/>
    </xf>
    <xf numFmtId="164" fontId="9" fillId="6" borderId="4" xfId="9" applyNumberFormat="1" applyFont="1" applyFill="1" applyBorder="1" applyProtection="1">
      <alignment horizontal="right" vertical="top" shrinkToFit="1"/>
    </xf>
    <xf numFmtId="164" fontId="9" fillId="6" borderId="2" xfId="9" applyNumberFormat="1" applyFont="1" applyFill="1" applyAlignment="1" applyProtection="1">
      <alignment horizontal="center" vertical="top" shrinkToFit="1"/>
    </xf>
    <xf numFmtId="164" fontId="7" fillId="6" borderId="2" xfId="9" applyNumberFormat="1" applyFont="1" applyFill="1" applyAlignment="1" applyProtection="1">
      <alignment horizontal="center" vertical="top" shrinkToFit="1"/>
    </xf>
    <xf numFmtId="10" fontId="7" fillId="6" borderId="2" xfId="10" applyNumberFormat="1" applyFont="1" applyFill="1" applyAlignment="1" applyProtection="1">
      <alignment horizontal="center" vertical="top" shrinkToFit="1"/>
    </xf>
    <xf numFmtId="164" fontId="9" fillId="6" borderId="7" xfId="9" applyNumberFormat="1" applyFont="1" applyFill="1" applyBorder="1" applyAlignment="1" applyProtection="1">
      <alignment horizontal="center" vertical="top" shrinkToFit="1"/>
    </xf>
    <xf numFmtId="0" fontId="8" fillId="0" borderId="5" xfId="0" applyFont="1" applyBorder="1" applyProtection="1">
      <protection locked="0"/>
    </xf>
    <xf numFmtId="0" fontId="7" fillId="0" borderId="5" xfId="11" applyNumberFormat="1" applyFont="1" applyBorder="1" applyProtection="1">
      <alignment horizontal="left"/>
    </xf>
    <xf numFmtId="0" fontId="7" fillId="0" borderId="5" xfId="11" applyFont="1" applyBorder="1">
      <alignment horizontal="left"/>
    </xf>
    <xf numFmtId="164" fontId="7" fillId="3" borderId="10" xfId="12" applyNumberFormat="1" applyFont="1" applyBorder="1" applyProtection="1">
      <alignment horizontal="right" vertical="top" shrinkToFit="1"/>
    </xf>
    <xf numFmtId="164" fontId="7" fillId="3" borderId="19" xfId="12" applyNumberFormat="1" applyFont="1" applyBorder="1" applyAlignment="1" applyProtection="1">
      <alignment horizontal="center" vertical="top" shrinkToFit="1"/>
    </xf>
    <xf numFmtId="10" fontId="7" fillId="3" borderId="19" xfId="13" applyNumberFormat="1" applyFont="1" applyBorder="1" applyAlignment="1" applyProtection="1">
      <alignment horizontal="center" vertical="top" shrinkToFit="1"/>
    </xf>
    <xf numFmtId="0" fontId="9" fillId="0" borderId="3" xfId="2" applyNumberFormat="1" applyFont="1" applyBorder="1" applyProtection="1"/>
    <xf numFmtId="0" fontId="7" fillId="0" borderId="3" xfId="7" applyNumberFormat="1" applyFont="1" applyBorder="1" applyProtection="1">
      <alignment vertical="top" wrapText="1"/>
    </xf>
    <xf numFmtId="1" fontId="7" fillId="0" borderId="3" xfId="8" applyNumberFormat="1" applyFont="1" applyBorder="1" applyProtection="1">
      <alignment horizontal="center" vertical="top" shrinkToFit="1"/>
    </xf>
    <xf numFmtId="164" fontId="7" fillId="2" borderId="4" xfId="9" applyNumberFormat="1" applyFont="1" applyBorder="1" applyProtection="1">
      <alignment horizontal="right" vertical="top" shrinkToFit="1"/>
    </xf>
    <xf numFmtId="164" fontId="7" fillId="5" borderId="2" xfId="9" applyNumberFormat="1" applyFont="1" applyFill="1" applyAlignment="1" applyProtection="1">
      <alignment horizontal="center" vertical="top" shrinkToFit="1"/>
    </xf>
    <xf numFmtId="170" fontId="9" fillId="0" borderId="3" xfId="2" applyNumberFormat="1" applyFont="1" applyBorder="1" applyAlignment="1" applyProtection="1">
      <alignment horizontal="center"/>
    </xf>
    <xf numFmtId="0" fontId="9" fillId="0" borderId="3" xfId="2" applyNumberFormat="1" applyFont="1" applyBorder="1" applyAlignment="1" applyProtection="1">
      <alignment horizontal="center"/>
    </xf>
  </cellXfs>
  <cellStyles count="28">
    <cellStyle name="br" xfId="17"/>
    <cellStyle name="col" xfId="16"/>
    <cellStyle name="st24" xfId="12"/>
    <cellStyle name="st25" xfId="9"/>
    <cellStyle name="st26" xfId="27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23"/>
    <cellStyle name="xl29" xfId="1"/>
    <cellStyle name="xl30" xfId="14"/>
    <cellStyle name="xl31" xfId="24"/>
    <cellStyle name="xl32" xfId="13"/>
    <cellStyle name="xl33" xfId="3"/>
    <cellStyle name="xl34" xfId="4"/>
    <cellStyle name="xl35" xfId="5"/>
    <cellStyle name="xl36" xfId="25"/>
    <cellStyle name="xl37" xfId="7"/>
    <cellStyle name="xl38" xfId="26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2"/>
  <sheetViews>
    <sheetView showGridLines="0" tabSelected="1" zoomScaleNormal="100" zoomScaleSheetLayoutView="100" workbookViewId="0">
      <pane ySplit="7" topLeftCell="A50" activePane="bottomLeft" state="frozen"/>
      <selection pane="bottomLeft" activeCell="N63" sqref="N63"/>
    </sheetView>
  </sheetViews>
  <sheetFormatPr defaultRowHeight="15.75" outlineLevelRow="1" x14ac:dyDescent="0.25"/>
  <cols>
    <col min="1" max="1" width="11.28515625" style="1" customWidth="1"/>
    <col min="2" max="13" width="9.140625" style="1" hidden="1" customWidth="1"/>
    <col min="14" max="14" width="84.5703125" style="1" customWidth="1"/>
    <col min="15" max="15" width="0.140625" style="1" hidden="1" customWidth="1"/>
    <col min="16" max="16" width="7.7109375" style="1" hidden="1" customWidth="1"/>
    <col min="17" max="17" width="14" style="1" hidden="1" customWidth="1"/>
    <col min="18" max="18" width="7.7109375" style="1" hidden="1" customWidth="1"/>
    <col min="19" max="19" width="9.5703125" style="1" hidden="1" customWidth="1"/>
    <col min="20" max="20" width="21.7109375" style="1" hidden="1" customWidth="1"/>
    <col min="21" max="25" width="9.140625" style="1" hidden="1" customWidth="1"/>
    <col min="26" max="26" width="0.140625" style="1" hidden="1" customWidth="1"/>
    <col min="27" max="27" width="16.140625" style="1" customWidth="1"/>
    <col min="28" max="34" width="9.140625" style="1" hidden="1" customWidth="1"/>
    <col min="35" max="36" width="11.7109375" style="1" hidden="1" customWidth="1"/>
    <col min="37" max="42" width="9.140625" style="1" hidden="1" customWidth="1"/>
    <col min="43" max="43" width="11.7109375" style="1" hidden="1" customWidth="1"/>
    <col min="44" max="44" width="9.140625" style="1" hidden="1"/>
    <col min="45" max="45" width="13.5703125" style="1" customWidth="1"/>
    <col min="46" max="46" width="13.42578125" style="1" customWidth="1"/>
    <col min="47" max="49" width="9.140625" style="1" hidden="1" customWidth="1"/>
    <col min="50" max="50" width="11.7109375" style="1" hidden="1" customWidth="1"/>
    <col min="51" max="51" width="14.7109375" style="1" hidden="1" customWidth="1"/>
    <col min="52" max="52" width="9.140625" style="1" hidden="1" customWidth="1"/>
    <col min="53" max="53" width="11.7109375" style="1" hidden="1" customWidth="1"/>
    <col min="54" max="54" width="9.140625" style="1" hidden="1" customWidth="1"/>
    <col min="55" max="55" width="11.7109375" style="1" hidden="1" customWidth="1"/>
    <col min="56" max="58" width="14.140625" style="1" customWidth="1"/>
    <col min="59" max="59" width="9.140625" style="1" customWidth="1"/>
    <col min="60" max="16384" width="9.140625" style="1"/>
  </cols>
  <sheetData>
    <row r="1" spans="1:59" ht="47.25" customHeight="1" x14ac:dyDescent="0.3">
      <c r="A1" s="19" t="s">
        <v>152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</row>
    <row r="2" spans="1:59" ht="33.75" customHeight="1" x14ac:dyDescent="0.3">
      <c r="A2" s="18" t="s">
        <v>153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</row>
    <row r="3" spans="1:59" ht="17.25" customHeight="1" x14ac:dyDescent="0.3">
      <c r="A3" s="19" t="s">
        <v>154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</row>
    <row r="5" spans="1:59" x14ac:dyDescent="0.25">
      <c r="N5" s="30" t="s">
        <v>0</v>
      </c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2"/>
    </row>
    <row r="6" spans="1:59" ht="15.75" customHeight="1" x14ac:dyDescent="0.25">
      <c r="A6" s="3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1" t="s">
        <v>1</v>
      </c>
      <c r="O6" s="31" t="s">
        <v>2</v>
      </c>
      <c r="P6" s="31" t="s">
        <v>3</v>
      </c>
      <c r="Q6" s="31" t="s">
        <v>4</v>
      </c>
      <c r="R6" s="31" t="s">
        <v>5</v>
      </c>
      <c r="S6" s="31" t="s">
        <v>6</v>
      </c>
      <c r="T6" s="31" t="s">
        <v>7</v>
      </c>
      <c r="U6" s="31" t="s">
        <v>8</v>
      </c>
      <c r="V6" s="31" t="s">
        <v>8</v>
      </c>
      <c r="W6" s="31" t="s">
        <v>8</v>
      </c>
      <c r="X6" s="31" t="s">
        <v>8</v>
      </c>
      <c r="Y6" s="31" t="s">
        <v>8</v>
      </c>
      <c r="Z6" s="35" t="s">
        <v>9</v>
      </c>
      <c r="AA6" s="20" t="s">
        <v>148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4"/>
      <c r="AT6" s="20" t="s">
        <v>149</v>
      </c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6" t="s">
        <v>150</v>
      </c>
      <c r="BF6" s="27"/>
      <c r="BG6" s="2"/>
    </row>
    <row r="7" spans="1:59" x14ac:dyDescent="0.25">
      <c r="A7" s="3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6"/>
      <c r="AA7" s="22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5"/>
      <c r="AT7" s="22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8"/>
      <c r="BF7" s="29"/>
      <c r="BG7" s="2"/>
    </row>
    <row r="8" spans="1:59" ht="47.25" x14ac:dyDescent="0.25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  <c r="AA8" s="12" t="s">
        <v>146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4"/>
      <c r="AM8" s="12"/>
      <c r="AN8" s="12"/>
      <c r="AO8" s="12"/>
      <c r="AP8" s="12"/>
      <c r="AQ8" s="12"/>
      <c r="AR8" s="4"/>
      <c r="AS8" s="4" t="s">
        <v>147</v>
      </c>
      <c r="AT8" s="12" t="s">
        <v>146</v>
      </c>
      <c r="AU8" s="12"/>
      <c r="AV8" s="12"/>
      <c r="AW8" s="4"/>
      <c r="AX8" s="12"/>
      <c r="AY8" s="12"/>
      <c r="AZ8" s="12"/>
      <c r="BA8" s="12"/>
      <c r="BB8" s="12"/>
      <c r="BC8" s="12"/>
      <c r="BD8" s="13" t="s">
        <v>147</v>
      </c>
      <c r="BE8" s="14" t="s">
        <v>146</v>
      </c>
      <c r="BF8" s="14" t="s">
        <v>151</v>
      </c>
      <c r="BG8" s="2"/>
    </row>
    <row r="9" spans="1:59" x14ac:dyDescent="0.25">
      <c r="A9" s="37" t="s">
        <v>102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 t="s">
        <v>10</v>
      </c>
      <c r="O9" s="40" t="s">
        <v>11</v>
      </c>
      <c r="P9" s="40" t="s">
        <v>12</v>
      </c>
      <c r="Q9" s="40" t="s">
        <v>13</v>
      </c>
      <c r="R9" s="40" t="s">
        <v>11</v>
      </c>
      <c r="S9" s="40" t="s">
        <v>11</v>
      </c>
      <c r="T9" s="40"/>
      <c r="U9" s="40"/>
      <c r="V9" s="40"/>
      <c r="W9" s="40"/>
      <c r="X9" s="40"/>
      <c r="Y9" s="40"/>
      <c r="Z9" s="41">
        <v>591152.54740000004</v>
      </c>
      <c r="AA9" s="42">
        <v>801377.13954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591152.54740000004</v>
      </c>
      <c r="AJ9" s="42">
        <v>801377.13954</v>
      </c>
      <c r="AK9" s="42">
        <v>0</v>
      </c>
      <c r="AL9" s="42">
        <v>0</v>
      </c>
      <c r="AM9" s="42">
        <v>0</v>
      </c>
      <c r="AN9" s="42">
        <v>0</v>
      </c>
      <c r="AO9" s="42">
        <v>0</v>
      </c>
      <c r="AP9" s="42">
        <v>0</v>
      </c>
      <c r="AQ9" s="42">
        <v>797809.38745000004</v>
      </c>
      <c r="AR9" s="42">
        <v>797809.38745000004</v>
      </c>
      <c r="AS9" s="42">
        <f>169798.25+1.81+7.5+2.41+129.76+67.02</f>
        <v>170006.75</v>
      </c>
      <c r="AT9" s="42">
        <v>796990.97468999994</v>
      </c>
      <c r="AU9" s="43">
        <v>0</v>
      </c>
      <c r="AV9" s="43">
        <v>0</v>
      </c>
      <c r="AW9" s="43">
        <v>796990.97468999994</v>
      </c>
      <c r="AX9" s="43">
        <v>818.41276000000005</v>
      </c>
      <c r="AY9" s="43">
        <v>3567.75209</v>
      </c>
      <c r="AZ9" s="44">
        <v>0.99554797371428894</v>
      </c>
      <c r="BA9" s="43">
        <v>4386.1648500000001</v>
      </c>
      <c r="BB9" s="44">
        <v>0.99452671578263674</v>
      </c>
      <c r="BC9" s="43">
        <v>-797809.38745000004</v>
      </c>
      <c r="BD9" s="42">
        <f>168811.55+1.81+7.5+2.41+74.76+67.02</f>
        <v>168965.05</v>
      </c>
      <c r="BE9" s="45">
        <f>AT9/AA9*100</f>
        <v>99.452671578263661</v>
      </c>
      <c r="BF9" s="45">
        <f>BD9/AS9*100</f>
        <v>99.38725962351495</v>
      </c>
      <c r="BG9" s="2"/>
    </row>
    <row r="10" spans="1:59" outlineLevel="1" x14ac:dyDescent="0.25">
      <c r="A10" s="5" t="s">
        <v>103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6" t="s">
        <v>14</v>
      </c>
      <c r="O10" s="7" t="s">
        <v>11</v>
      </c>
      <c r="P10" s="7" t="s">
        <v>12</v>
      </c>
      <c r="Q10" s="7" t="s">
        <v>15</v>
      </c>
      <c r="R10" s="7" t="s">
        <v>11</v>
      </c>
      <c r="S10" s="7" t="s">
        <v>11</v>
      </c>
      <c r="T10" s="7"/>
      <c r="U10" s="7"/>
      <c r="V10" s="7"/>
      <c r="W10" s="7"/>
      <c r="X10" s="7"/>
      <c r="Y10" s="7"/>
      <c r="Z10" s="8">
        <v>74396.214099999997</v>
      </c>
      <c r="AA10" s="15">
        <v>99285.227169999998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74396.214099999997</v>
      </c>
      <c r="AJ10" s="15">
        <v>99285.227169999998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99079.988769999996</v>
      </c>
      <c r="AR10" s="15">
        <v>99079.988769999996</v>
      </c>
      <c r="AS10" s="15">
        <v>15945.83</v>
      </c>
      <c r="AT10" s="15">
        <v>99077.438670000003</v>
      </c>
      <c r="AU10" s="16">
        <v>0</v>
      </c>
      <c r="AV10" s="16">
        <v>0</v>
      </c>
      <c r="AW10" s="16">
        <v>99077.438670000003</v>
      </c>
      <c r="AX10" s="16">
        <v>2.5501</v>
      </c>
      <c r="AY10" s="16">
        <v>205.23840000000001</v>
      </c>
      <c r="AZ10" s="17">
        <v>0.99793284050558118</v>
      </c>
      <c r="BA10" s="16">
        <v>207.7885</v>
      </c>
      <c r="BB10" s="17">
        <v>0.9979071559191357</v>
      </c>
      <c r="BC10" s="16">
        <v>-99079.988769999996</v>
      </c>
      <c r="BD10" s="15">
        <v>15802.47</v>
      </c>
      <c r="BE10" s="15">
        <f t="shared" ref="BE10:BE55" si="0">AT10/AA10*100</f>
        <v>99.790715591913582</v>
      </c>
      <c r="BF10" s="15">
        <f t="shared" ref="BF10:BF55" si="1">BD10/AS10*100</f>
        <v>99.100956174749129</v>
      </c>
      <c r="BG10" s="2"/>
    </row>
    <row r="11" spans="1:59" outlineLevel="1" x14ac:dyDescent="0.25">
      <c r="A11" s="5" t="s">
        <v>104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6" t="s">
        <v>16</v>
      </c>
      <c r="O11" s="7" t="s">
        <v>11</v>
      </c>
      <c r="P11" s="7" t="s">
        <v>12</v>
      </c>
      <c r="Q11" s="7" t="s">
        <v>17</v>
      </c>
      <c r="R11" s="7" t="s">
        <v>11</v>
      </c>
      <c r="S11" s="7" t="s">
        <v>11</v>
      </c>
      <c r="T11" s="7"/>
      <c r="U11" s="7"/>
      <c r="V11" s="7"/>
      <c r="W11" s="7"/>
      <c r="X11" s="7"/>
      <c r="Y11" s="7"/>
      <c r="Z11" s="8">
        <v>422277.85840000003</v>
      </c>
      <c r="AA11" s="15">
        <v>577093.30460999999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422277.85840000003</v>
      </c>
      <c r="AJ11" s="15">
        <v>577093.30460999999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575733.05024000001</v>
      </c>
      <c r="AR11" s="15">
        <v>575733.05024000001</v>
      </c>
      <c r="AS11" s="15">
        <f>75278.64+1.81+7.5+2.41+129.76</f>
        <v>75420.12</v>
      </c>
      <c r="AT11" s="15">
        <v>575635.55552000005</v>
      </c>
      <c r="AU11" s="16">
        <v>0</v>
      </c>
      <c r="AV11" s="16">
        <v>0</v>
      </c>
      <c r="AW11" s="16">
        <v>575635.55552000005</v>
      </c>
      <c r="AX11" s="16">
        <v>97.494720000000001</v>
      </c>
      <c r="AY11" s="16">
        <v>1360.2543700000001</v>
      </c>
      <c r="AZ11" s="17">
        <v>0.99764292124144593</v>
      </c>
      <c r="BA11" s="16">
        <v>1457.74909</v>
      </c>
      <c r="BB11" s="17">
        <v>0.9974739802414011</v>
      </c>
      <c r="BC11" s="16">
        <v>-575733.05024000001</v>
      </c>
      <c r="BD11" s="15">
        <f>75078.47+1.81+7.5+2.41+74.76</f>
        <v>75164.95</v>
      </c>
      <c r="BE11" s="15">
        <f t="shared" si="0"/>
        <v>99.747398024140125</v>
      </c>
      <c r="BF11" s="15">
        <f t="shared" si="1"/>
        <v>99.661668530890708</v>
      </c>
      <c r="BG11" s="2"/>
    </row>
    <row r="12" spans="1:59" outlineLevel="1" x14ac:dyDescent="0.25">
      <c r="A12" s="5" t="s">
        <v>105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6" t="s">
        <v>18</v>
      </c>
      <c r="O12" s="7" t="s">
        <v>11</v>
      </c>
      <c r="P12" s="7" t="s">
        <v>12</v>
      </c>
      <c r="Q12" s="7" t="s">
        <v>19</v>
      </c>
      <c r="R12" s="7" t="s">
        <v>11</v>
      </c>
      <c r="S12" s="7" t="s">
        <v>11</v>
      </c>
      <c r="T12" s="7"/>
      <c r="U12" s="7"/>
      <c r="V12" s="7"/>
      <c r="W12" s="7"/>
      <c r="X12" s="7"/>
      <c r="Y12" s="7"/>
      <c r="Z12" s="8">
        <v>36135.9</v>
      </c>
      <c r="AA12" s="15">
        <v>44567.487450000001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36135.9</v>
      </c>
      <c r="AJ12" s="15">
        <v>44567.487450000001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44551.93705</v>
      </c>
      <c r="AR12" s="15">
        <v>44551.93705</v>
      </c>
      <c r="AS12" s="15">
        <v>44244.67</v>
      </c>
      <c r="AT12" s="15">
        <v>44537.419540000003</v>
      </c>
      <c r="AU12" s="16">
        <v>0</v>
      </c>
      <c r="AV12" s="16">
        <v>0</v>
      </c>
      <c r="AW12" s="16">
        <v>44537.419540000003</v>
      </c>
      <c r="AX12" s="16">
        <v>14.51751</v>
      </c>
      <c r="AY12" s="16">
        <v>15.5504</v>
      </c>
      <c r="AZ12" s="17">
        <v>0.99965108196827457</v>
      </c>
      <c r="BA12" s="16">
        <v>30.067910000000001</v>
      </c>
      <c r="BB12" s="17">
        <v>0.99932533979992177</v>
      </c>
      <c r="BC12" s="16">
        <v>-44551.93705</v>
      </c>
      <c r="BD12" s="15">
        <v>44219.8</v>
      </c>
      <c r="BE12" s="15">
        <f t="shared" si="0"/>
        <v>99.932533979992186</v>
      </c>
      <c r="BF12" s="15">
        <f t="shared" si="1"/>
        <v>99.943789839544522</v>
      </c>
      <c r="BG12" s="2"/>
    </row>
    <row r="13" spans="1:59" outlineLevel="1" x14ac:dyDescent="0.25">
      <c r="A13" s="5" t="s">
        <v>106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6" t="s">
        <v>20</v>
      </c>
      <c r="O13" s="7" t="s">
        <v>11</v>
      </c>
      <c r="P13" s="7" t="s">
        <v>12</v>
      </c>
      <c r="Q13" s="7" t="s">
        <v>21</v>
      </c>
      <c r="R13" s="7" t="s">
        <v>11</v>
      </c>
      <c r="S13" s="7" t="s">
        <v>11</v>
      </c>
      <c r="T13" s="7"/>
      <c r="U13" s="7"/>
      <c r="V13" s="7"/>
      <c r="W13" s="7"/>
      <c r="X13" s="7"/>
      <c r="Y13" s="7"/>
      <c r="Z13" s="8">
        <v>48930.774899999997</v>
      </c>
      <c r="AA13" s="15">
        <v>52837.956660000003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48930.774899999997</v>
      </c>
      <c r="AJ13" s="15">
        <v>52837.956660000003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50904.653189999997</v>
      </c>
      <c r="AR13" s="15">
        <v>50904.653189999997</v>
      </c>
      <c r="AS13" s="15">
        <f>26228.78+67.02</f>
        <v>26295.8</v>
      </c>
      <c r="AT13" s="15">
        <v>50237.32576</v>
      </c>
      <c r="AU13" s="16">
        <v>0</v>
      </c>
      <c r="AV13" s="16">
        <v>0</v>
      </c>
      <c r="AW13" s="16">
        <v>50237.32576</v>
      </c>
      <c r="AX13" s="16">
        <v>667.32743000000005</v>
      </c>
      <c r="AY13" s="16">
        <v>1933.3034700000001</v>
      </c>
      <c r="AZ13" s="17">
        <v>0.96341070714675137</v>
      </c>
      <c r="BA13" s="16">
        <v>2600.6309000000001</v>
      </c>
      <c r="BB13" s="17">
        <v>0.95078100925184417</v>
      </c>
      <c r="BC13" s="16">
        <v>-50904.653189999997</v>
      </c>
      <c r="BD13" s="15">
        <f>25668.9+67.02</f>
        <v>25735.920000000002</v>
      </c>
      <c r="BE13" s="15">
        <f t="shared" si="0"/>
        <v>95.078100925184401</v>
      </c>
      <c r="BF13" s="15">
        <f t="shared" si="1"/>
        <v>97.870838689068222</v>
      </c>
      <c r="BG13" s="2"/>
    </row>
    <row r="14" spans="1:59" outlineLevel="1" x14ac:dyDescent="0.25">
      <c r="A14" s="5" t="s">
        <v>107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6" t="s">
        <v>22</v>
      </c>
      <c r="O14" s="7" t="s">
        <v>11</v>
      </c>
      <c r="P14" s="7" t="s">
        <v>12</v>
      </c>
      <c r="Q14" s="7" t="s">
        <v>23</v>
      </c>
      <c r="R14" s="7" t="s">
        <v>11</v>
      </c>
      <c r="S14" s="7" t="s">
        <v>11</v>
      </c>
      <c r="T14" s="7"/>
      <c r="U14" s="7"/>
      <c r="V14" s="7"/>
      <c r="W14" s="7"/>
      <c r="X14" s="7"/>
      <c r="Y14" s="7"/>
      <c r="Z14" s="8">
        <v>3836.6</v>
      </c>
      <c r="AA14" s="15">
        <v>20336.186720000002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3836.6</v>
      </c>
      <c r="AJ14" s="15">
        <v>20336.186720000002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20283.456269999999</v>
      </c>
      <c r="AR14" s="15">
        <v>20283.456269999999</v>
      </c>
      <c r="AS14" s="15">
        <v>4585.21</v>
      </c>
      <c r="AT14" s="15">
        <v>20246.933270000001</v>
      </c>
      <c r="AU14" s="16">
        <v>0</v>
      </c>
      <c r="AV14" s="16">
        <v>0</v>
      </c>
      <c r="AW14" s="16">
        <v>20246.933270000001</v>
      </c>
      <c r="AX14" s="16">
        <v>36.523000000000003</v>
      </c>
      <c r="AY14" s="16">
        <v>52.730449999999998</v>
      </c>
      <c r="AZ14" s="17">
        <v>0.99740706304844551</v>
      </c>
      <c r="BA14" s="16">
        <v>89.253450000000001</v>
      </c>
      <c r="BB14" s="17">
        <v>0.99561110196179392</v>
      </c>
      <c r="BC14" s="16">
        <v>-20283.456269999999</v>
      </c>
      <c r="BD14" s="15">
        <v>4527.45</v>
      </c>
      <c r="BE14" s="15">
        <f t="shared" si="0"/>
        <v>99.561110196179385</v>
      </c>
      <c r="BF14" s="15">
        <f t="shared" si="1"/>
        <v>98.740297609051709</v>
      </c>
      <c r="BG14" s="2"/>
    </row>
    <row r="15" spans="1:59" outlineLevel="1" x14ac:dyDescent="0.25">
      <c r="A15" s="5" t="s">
        <v>108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6" t="s">
        <v>24</v>
      </c>
      <c r="O15" s="7" t="s">
        <v>11</v>
      </c>
      <c r="P15" s="7" t="s">
        <v>12</v>
      </c>
      <c r="Q15" s="7" t="s">
        <v>25</v>
      </c>
      <c r="R15" s="7" t="s">
        <v>11</v>
      </c>
      <c r="S15" s="7" t="s">
        <v>11</v>
      </c>
      <c r="T15" s="7"/>
      <c r="U15" s="7"/>
      <c r="V15" s="7"/>
      <c r="W15" s="7"/>
      <c r="X15" s="7"/>
      <c r="Y15" s="7"/>
      <c r="Z15" s="8">
        <v>2305.5</v>
      </c>
      <c r="AA15" s="15">
        <v>2608.0984100000001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2305.5</v>
      </c>
      <c r="AJ15" s="15">
        <v>2608.0984100000001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2608.0984100000001</v>
      </c>
      <c r="AR15" s="15">
        <v>2608.0984100000001</v>
      </c>
      <c r="AS15" s="15">
        <v>2608.1</v>
      </c>
      <c r="AT15" s="15">
        <v>2608.0984100000001</v>
      </c>
      <c r="AU15" s="16">
        <v>0</v>
      </c>
      <c r="AV15" s="16">
        <v>0</v>
      </c>
      <c r="AW15" s="16">
        <v>2608.0984100000001</v>
      </c>
      <c r="AX15" s="16">
        <v>0</v>
      </c>
      <c r="AY15" s="16">
        <v>0</v>
      </c>
      <c r="AZ15" s="17">
        <v>1</v>
      </c>
      <c r="BA15" s="16">
        <v>0</v>
      </c>
      <c r="BB15" s="17">
        <v>1</v>
      </c>
      <c r="BC15" s="16">
        <v>-2608.0984100000001</v>
      </c>
      <c r="BD15" s="15">
        <v>2608.1</v>
      </c>
      <c r="BE15" s="15">
        <f t="shared" si="0"/>
        <v>100</v>
      </c>
      <c r="BF15" s="15">
        <f t="shared" si="1"/>
        <v>100</v>
      </c>
      <c r="BG15" s="2"/>
    </row>
    <row r="16" spans="1:59" ht="31.5" outlineLevel="1" x14ac:dyDescent="0.25">
      <c r="A16" s="5" t="s">
        <v>109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6" t="s">
        <v>26</v>
      </c>
      <c r="O16" s="7" t="s">
        <v>11</v>
      </c>
      <c r="P16" s="7" t="s">
        <v>12</v>
      </c>
      <c r="Q16" s="7" t="s">
        <v>27</v>
      </c>
      <c r="R16" s="7" t="s">
        <v>11</v>
      </c>
      <c r="S16" s="7" t="s">
        <v>11</v>
      </c>
      <c r="T16" s="7"/>
      <c r="U16" s="7"/>
      <c r="V16" s="7"/>
      <c r="W16" s="7"/>
      <c r="X16" s="7"/>
      <c r="Y16" s="7"/>
      <c r="Z16" s="8">
        <v>3269.7</v>
      </c>
      <c r="AA16" s="15">
        <v>4648.8785200000002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3269.7</v>
      </c>
      <c r="AJ16" s="15">
        <v>4648.8785200000002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4648.20352</v>
      </c>
      <c r="AR16" s="15">
        <v>4648.20352</v>
      </c>
      <c r="AS16" s="15">
        <v>907.03</v>
      </c>
      <c r="AT16" s="15">
        <v>4648.20352</v>
      </c>
      <c r="AU16" s="16">
        <v>0</v>
      </c>
      <c r="AV16" s="16">
        <v>0</v>
      </c>
      <c r="AW16" s="16">
        <v>4648.20352</v>
      </c>
      <c r="AX16" s="16">
        <v>0</v>
      </c>
      <c r="AY16" s="16">
        <v>0.67500000000000004</v>
      </c>
      <c r="AZ16" s="17">
        <v>0.9998548036914503</v>
      </c>
      <c r="BA16" s="16">
        <v>0.67500000000000004</v>
      </c>
      <c r="BB16" s="17">
        <v>0.9998548036914503</v>
      </c>
      <c r="BC16" s="16">
        <v>-4648.20352</v>
      </c>
      <c r="BD16" s="15">
        <v>906.36</v>
      </c>
      <c r="BE16" s="15">
        <f t="shared" si="0"/>
        <v>99.985480369145023</v>
      </c>
      <c r="BF16" s="15">
        <f t="shared" si="1"/>
        <v>99.926132542473795</v>
      </c>
      <c r="BG16" s="2"/>
    </row>
    <row r="17" spans="1:59" ht="31.5" x14ac:dyDescent="0.25">
      <c r="A17" s="37" t="s">
        <v>110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9" t="s">
        <v>28</v>
      </c>
      <c r="O17" s="40" t="s">
        <v>11</v>
      </c>
      <c r="P17" s="40" t="s">
        <v>12</v>
      </c>
      <c r="Q17" s="40" t="s">
        <v>29</v>
      </c>
      <c r="R17" s="40" t="s">
        <v>11</v>
      </c>
      <c r="S17" s="40" t="s">
        <v>11</v>
      </c>
      <c r="T17" s="40"/>
      <c r="U17" s="40"/>
      <c r="V17" s="40"/>
      <c r="W17" s="40"/>
      <c r="X17" s="40"/>
      <c r="Y17" s="40"/>
      <c r="Z17" s="41">
        <v>2516.9</v>
      </c>
      <c r="AA17" s="42">
        <v>4025.3362900000002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2516.9</v>
      </c>
      <c r="AJ17" s="42">
        <v>4025.3362900000002</v>
      </c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4019.1822900000002</v>
      </c>
      <c r="AR17" s="42">
        <v>4019.1822900000002</v>
      </c>
      <c r="AS17" s="42">
        <v>3972.45</v>
      </c>
      <c r="AT17" s="42">
        <v>4019.1822900000002</v>
      </c>
      <c r="AU17" s="43">
        <v>0</v>
      </c>
      <c r="AV17" s="43">
        <v>0</v>
      </c>
      <c r="AW17" s="43">
        <v>4019.1822900000002</v>
      </c>
      <c r="AX17" s="43">
        <v>0</v>
      </c>
      <c r="AY17" s="43">
        <v>6.1539999999999999</v>
      </c>
      <c r="AZ17" s="44">
        <v>0.99847118363370335</v>
      </c>
      <c r="BA17" s="43">
        <v>6.1539999999999999</v>
      </c>
      <c r="BB17" s="44">
        <v>0.99847118363370335</v>
      </c>
      <c r="BC17" s="43">
        <v>-4019.1822900000002</v>
      </c>
      <c r="BD17" s="42">
        <v>3966.29</v>
      </c>
      <c r="BE17" s="42">
        <f t="shared" si="0"/>
        <v>99.847118363370342</v>
      </c>
      <c r="BF17" s="42">
        <f t="shared" si="1"/>
        <v>99.844931968936052</v>
      </c>
      <c r="BG17" s="2"/>
    </row>
    <row r="18" spans="1:59" x14ac:dyDescent="0.25">
      <c r="A18" s="37" t="s">
        <v>111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 t="s">
        <v>30</v>
      </c>
      <c r="O18" s="40" t="s">
        <v>11</v>
      </c>
      <c r="P18" s="40" t="s">
        <v>12</v>
      </c>
      <c r="Q18" s="40" t="s">
        <v>31</v>
      </c>
      <c r="R18" s="40" t="s">
        <v>11</v>
      </c>
      <c r="S18" s="40" t="s">
        <v>11</v>
      </c>
      <c r="T18" s="40"/>
      <c r="U18" s="40"/>
      <c r="V18" s="40"/>
      <c r="W18" s="40"/>
      <c r="X18" s="40"/>
      <c r="Y18" s="40"/>
      <c r="Z18" s="41">
        <v>62057.358899999999</v>
      </c>
      <c r="AA18" s="42">
        <v>78614.325219999999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62057.358899999999</v>
      </c>
      <c r="AJ18" s="42">
        <v>78614.325219999999</v>
      </c>
      <c r="AK18" s="42">
        <v>0</v>
      </c>
      <c r="AL18" s="4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78202.996020000006</v>
      </c>
      <c r="AR18" s="42">
        <v>78202.996020000006</v>
      </c>
      <c r="AS18" s="42">
        <f>75266.47+5.05+1.06+0.73+19.66</f>
        <v>75292.97</v>
      </c>
      <c r="AT18" s="42">
        <v>78153.022899999996</v>
      </c>
      <c r="AU18" s="43">
        <v>0</v>
      </c>
      <c r="AV18" s="43">
        <v>0</v>
      </c>
      <c r="AW18" s="43">
        <v>78153.022899999996</v>
      </c>
      <c r="AX18" s="43">
        <v>49.973120000000002</v>
      </c>
      <c r="AY18" s="43">
        <v>411.32920000000001</v>
      </c>
      <c r="AZ18" s="44">
        <v>0.99476775767204129</v>
      </c>
      <c r="BA18" s="43">
        <v>461.30232000000001</v>
      </c>
      <c r="BB18" s="44">
        <v>0.99413208319591806</v>
      </c>
      <c r="BC18" s="43">
        <v>-78202.996020000006</v>
      </c>
      <c r="BD18" s="42">
        <f>74805.17+5.05+1.06+0.73+19.66</f>
        <v>74831.67</v>
      </c>
      <c r="BE18" s="42">
        <f t="shared" si="0"/>
        <v>99.413208319591803</v>
      </c>
      <c r="BF18" s="42">
        <f t="shared" si="1"/>
        <v>99.387326599017143</v>
      </c>
      <c r="BG18" s="2"/>
    </row>
    <row r="19" spans="1:59" outlineLevel="1" x14ac:dyDescent="0.25">
      <c r="A19" s="5" t="s">
        <v>112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6" t="s">
        <v>32</v>
      </c>
      <c r="O19" s="7" t="s">
        <v>11</v>
      </c>
      <c r="P19" s="7" t="s">
        <v>12</v>
      </c>
      <c r="Q19" s="7" t="s">
        <v>33</v>
      </c>
      <c r="R19" s="7" t="s">
        <v>11</v>
      </c>
      <c r="S19" s="7" t="s">
        <v>11</v>
      </c>
      <c r="T19" s="7"/>
      <c r="U19" s="7"/>
      <c r="V19" s="7"/>
      <c r="W19" s="7"/>
      <c r="X19" s="7"/>
      <c r="Y19" s="7"/>
      <c r="Z19" s="8">
        <v>14641.554</v>
      </c>
      <c r="AA19" s="15">
        <v>18944.522389999998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14641.554</v>
      </c>
      <c r="AJ19" s="15">
        <v>18944.522389999998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18533.193190000002</v>
      </c>
      <c r="AR19" s="15">
        <v>18533.193190000002</v>
      </c>
      <c r="AS19" s="15">
        <f>18871.13+0.73</f>
        <v>18871.86</v>
      </c>
      <c r="AT19" s="15">
        <v>18515.43319</v>
      </c>
      <c r="AU19" s="16">
        <v>0</v>
      </c>
      <c r="AV19" s="16">
        <v>0</v>
      </c>
      <c r="AW19" s="16">
        <v>18515.43319</v>
      </c>
      <c r="AX19" s="16">
        <v>17.760000000000002</v>
      </c>
      <c r="AY19" s="16">
        <v>411.32920000000001</v>
      </c>
      <c r="AZ19" s="17">
        <v>0.97828769754485212</v>
      </c>
      <c r="BA19" s="16">
        <v>429.08920000000001</v>
      </c>
      <c r="BB19" s="17">
        <v>0.97735022339615707</v>
      </c>
      <c r="BC19" s="16">
        <v>-18533.193190000002</v>
      </c>
      <c r="BD19" s="15">
        <f>18442.05+0.73</f>
        <v>18442.78</v>
      </c>
      <c r="BE19" s="15">
        <f t="shared" si="0"/>
        <v>97.735022339615725</v>
      </c>
      <c r="BF19" s="15">
        <f t="shared" si="1"/>
        <v>97.726350237867379</v>
      </c>
      <c r="BG19" s="2"/>
    </row>
    <row r="20" spans="1:59" ht="31.5" outlineLevel="1" x14ac:dyDescent="0.25">
      <c r="A20" s="5" t="s">
        <v>113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6" t="s">
        <v>34</v>
      </c>
      <c r="O20" s="7" t="s">
        <v>11</v>
      </c>
      <c r="P20" s="7" t="s">
        <v>12</v>
      </c>
      <c r="Q20" s="7" t="s">
        <v>35</v>
      </c>
      <c r="R20" s="7" t="s">
        <v>11</v>
      </c>
      <c r="S20" s="7" t="s">
        <v>11</v>
      </c>
      <c r="T20" s="7"/>
      <c r="U20" s="7"/>
      <c r="V20" s="7"/>
      <c r="W20" s="7"/>
      <c r="X20" s="7"/>
      <c r="Y20" s="7"/>
      <c r="Z20" s="8">
        <v>43015.804900000003</v>
      </c>
      <c r="AA20" s="15">
        <v>55132.503579999997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43015.804900000003</v>
      </c>
      <c r="AJ20" s="15">
        <v>55132.503579999997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55132.503579999997</v>
      </c>
      <c r="AR20" s="15">
        <v>55132.503579999997</v>
      </c>
      <c r="AS20" s="15">
        <f>51858.04+5.05+1.06+19.66</f>
        <v>51883.810000000005</v>
      </c>
      <c r="AT20" s="15">
        <v>55100.290459999997</v>
      </c>
      <c r="AU20" s="16">
        <v>0</v>
      </c>
      <c r="AV20" s="16">
        <v>0</v>
      </c>
      <c r="AW20" s="16">
        <v>55100.290459999997</v>
      </c>
      <c r="AX20" s="16">
        <v>32.213120000000004</v>
      </c>
      <c r="AY20" s="16">
        <v>0</v>
      </c>
      <c r="AZ20" s="17">
        <v>1</v>
      </c>
      <c r="BA20" s="16">
        <v>32.213120000000004</v>
      </c>
      <c r="BB20" s="17">
        <v>0.99941571454390321</v>
      </c>
      <c r="BC20" s="16">
        <v>-55132.503579999997</v>
      </c>
      <c r="BD20" s="15">
        <f>51825.82+5.05+1.06+19.66</f>
        <v>51851.590000000004</v>
      </c>
      <c r="BE20" s="15">
        <f t="shared" si="0"/>
        <v>99.941571454390328</v>
      </c>
      <c r="BF20" s="15">
        <f t="shared" si="1"/>
        <v>99.93789970320222</v>
      </c>
      <c r="BG20" s="2"/>
    </row>
    <row r="21" spans="1:59" outlineLevel="1" x14ac:dyDescent="0.25">
      <c r="A21" s="5" t="s">
        <v>114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6" t="s">
        <v>36</v>
      </c>
      <c r="O21" s="7" t="s">
        <v>11</v>
      </c>
      <c r="P21" s="7" t="s">
        <v>12</v>
      </c>
      <c r="Q21" s="7" t="s">
        <v>37</v>
      </c>
      <c r="R21" s="7" t="s">
        <v>11</v>
      </c>
      <c r="S21" s="7" t="s">
        <v>11</v>
      </c>
      <c r="T21" s="7"/>
      <c r="U21" s="7"/>
      <c r="V21" s="7"/>
      <c r="W21" s="7"/>
      <c r="X21" s="7"/>
      <c r="Y21" s="7"/>
      <c r="Z21" s="8">
        <v>4400</v>
      </c>
      <c r="AA21" s="15">
        <v>4537.29925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4400</v>
      </c>
      <c r="AJ21" s="15">
        <v>4537.29925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4537.29925</v>
      </c>
      <c r="AR21" s="15">
        <v>4537.29925</v>
      </c>
      <c r="AS21" s="15">
        <v>4537.3</v>
      </c>
      <c r="AT21" s="15">
        <v>4537.29925</v>
      </c>
      <c r="AU21" s="16">
        <v>0</v>
      </c>
      <c r="AV21" s="16">
        <v>0</v>
      </c>
      <c r="AW21" s="16">
        <v>4537.29925</v>
      </c>
      <c r="AX21" s="16">
        <v>0</v>
      </c>
      <c r="AY21" s="16">
        <v>0</v>
      </c>
      <c r="AZ21" s="17">
        <v>1</v>
      </c>
      <c r="BA21" s="16">
        <v>0</v>
      </c>
      <c r="BB21" s="17">
        <v>1</v>
      </c>
      <c r="BC21" s="16">
        <v>-4537.29925</v>
      </c>
      <c r="BD21" s="15">
        <v>4537.3</v>
      </c>
      <c r="BE21" s="15">
        <f t="shared" si="0"/>
        <v>100</v>
      </c>
      <c r="BF21" s="15">
        <f t="shared" si="1"/>
        <v>100</v>
      </c>
      <c r="BG21" s="2"/>
    </row>
    <row r="22" spans="1:59" x14ac:dyDescent="0.25">
      <c r="A22" s="37" t="s">
        <v>131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 t="s">
        <v>38</v>
      </c>
      <c r="O22" s="40" t="s">
        <v>11</v>
      </c>
      <c r="P22" s="40" t="s">
        <v>12</v>
      </c>
      <c r="Q22" s="40" t="s">
        <v>39</v>
      </c>
      <c r="R22" s="40" t="s">
        <v>11</v>
      </c>
      <c r="S22" s="40" t="s">
        <v>11</v>
      </c>
      <c r="T22" s="40"/>
      <c r="U22" s="40"/>
      <c r="V22" s="40"/>
      <c r="W22" s="40"/>
      <c r="X22" s="40"/>
      <c r="Y22" s="40"/>
      <c r="Z22" s="41">
        <v>860.66719999999998</v>
      </c>
      <c r="AA22" s="42">
        <v>1568.32572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860.66719999999998</v>
      </c>
      <c r="AJ22" s="42">
        <v>1568.32572</v>
      </c>
      <c r="AK22" s="42">
        <v>0</v>
      </c>
      <c r="AL22" s="42">
        <v>0</v>
      </c>
      <c r="AM22" s="42">
        <v>0</v>
      </c>
      <c r="AN22" s="42">
        <v>0</v>
      </c>
      <c r="AO22" s="42">
        <v>0</v>
      </c>
      <c r="AP22" s="42">
        <v>0</v>
      </c>
      <c r="AQ22" s="42">
        <v>1568.32572</v>
      </c>
      <c r="AR22" s="42">
        <v>1568.32572</v>
      </c>
      <c r="AS22" s="42">
        <f>657+7.05</f>
        <v>664.05</v>
      </c>
      <c r="AT22" s="42">
        <v>1564.7282499999999</v>
      </c>
      <c r="AU22" s="43">
        <v>0</v>
      </c>
      <c r="AV22" s="43">
        <v>0</v>
      </c>
      <c r="AW22" s="43">
        <v>1564.7282499999999</v>
      </c>
      <c r="AX22" s="43">
        <v>3.5974699999999999</v>
      </c>
      <c r="AY22" s="43">
        <v>0</v>
      </c>
      <c r="AZ22" s="44">
        <v>1</v>
      </c>
      <c r="BA22" s="43">
        <v>3.5974699999999999</v>
      </c>
      <c r="BB22" s="44">
        <v>0.99770617164908826</v>
      </c>
      <c r="BC22" s="43">
        <v>-1568.32572</v>
      </c>
      <c r="BD22" s="42">
        <f>657+7.05</f>
        <v>664.05</v>
      </c>
      <c r="BE22" s="42">
        <f t="shared" si="0"/>
        <v>99.770617164908813</v>
      </c>
      <c r="BF22" s="42">
        <f t="shared" si="1"/>
        <v>100</v>
      </c>
      <c r="BG22" s="2"/>
    </row>
    <row r="23" spans="1:59" outlineLevel="1" x14ac:dyDescent="0.25">
      <c r="A23" s="5" t="s">
        <v>115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6" t="s">
        <v>40</v>
      </c>
      <c r="O23" s="7" t="s">
        <v>11</v>
      </c>
      <c r="P23" s="7" t="s">
        <v>12</v>
      </c>
      <c r="Q23" s="7" t="s">
        <v>41</v>
      </c>
      <c r="R23" s="7" t="s">
        <v>11</v>
      </c>
      <c r="S23" s="7" t="s">
        <v>11</v>
      </c>
      <c r="T23" s="7"/>
      <c r="U23" s="7"/>
      <c r="V23" s="7"/>
      <c r="W23" s="7"/>
      <c r="X23" s="7"/>
      <c r="Y23" s="7"/>
      <c r="Z23" s="8">
        <v>310.66719999999998</v>
      </c>
      <c r="AA23" s="15">
        <v>911.32669999999996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310.66719999999998</v>
      </c>
      <c r="AJ23" s="15">
        <v>911.32669999999996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911.32669999999996</v>
      </c>
      <c r="AR23" s="15">
        <v>911.32669999999996</v>
      </c>
      <c r="AS23" s="15">
        <v>7.05</v>
      </c>
      <c r="AT23" s="15">
        <v>907.72923000000003</v>
      </c>
      <c r="AU23" s="16">
        <v>0</v>
      </c>
      <c r="AV23" s="16">
        <v>0</v>
      </c>
      <c r="AW23" s="16">
        <v>907.72923000000003</v>
      </c>
      <c r="AX23" s="16">
        <v>3.5974699999999999</v>
      </c>
      <c r="AY23" s="16">
        <v>0</v>
      </c>
      <c r="AZ23" s="17">
        <v>1</v>
      </c>
      <c r="BA23" s="16">
        <v>3.5974699999999999</v>
      </c>
      <c r="BB23" s="17">
        <v>0.99605249138426433</v>
      </c>
      <c r="BC23" s="16">
        <v>-911.32669999999996</v>
      </c>
      <c r="BD23" s="15">
        <v>7.05</v>
      </c>
      <c r="BE23" s="15">
        <f t="shared" si="0"/>
        <v>99.60524913842643</v>
      </c>
      <c r="BF23" s="15">
        <f t="shared" si="1"/>
        <v>100</v>
      </c>
      <c r="BG23" s="2"/>
    </row>
    <row r="24" spans="1:59" outlineLevel="1" x14ac:dyDescent="0.25">
      <c r="A24" s="5" t="s">
        <v>116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6" t="s">
        <v>42</v>
      </c>
      <c r="O24" s="7" t="s">
        <v>11</v>
      </c>
      <c r="P24" s="7" t="s">
        <v>12</v>
      </c>
      <c r="Q24" s="7" t="s">
        <v>43</v>
      </c>
      <c r="R24" s="7" t="s">
        <v>11</v>
      </c>
      <c r="S24" s="7" t="s">
        <v>11</v>
      </c>
      <c r="T24" s="7"/>
      <c r="U24" s="7"/>
      <c r="V24" s="7"/>
      <c r="W24" s="7"/>
      <c r="X24" s="7"/>
      <c r="Y24" s="7"/>
      <c r="Z24" s="8">
        <v>550</v>
      </c>
      <c r="AA24" s="15">
        <v>656.99901999999997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550</v>
      </c>
      <c r="AJ24" s="15">
        <v>656.99901999999997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656.99901999999997</v>
      </c>
      <c r="AR24" s="15">
        <v>656.99901999999997</v>
      </c>
      <c r="AS24" s="15">
        <v>657</v>
      </c>
      <c r="AT24" s="15">
        <v>656.99901999999997</v>
      </c>
      <c r="AU24" s="16">
        <v>0</v>
      </c>
      <c r="AV24" s="16">
        <v>0</v>
      </c>
      <c r="AW24" s="16">
        <v>656.99901999999997</v>
      </c>
      <c r="AX24" s="16">
        <v>0</v>
      </c>
      <c r="AY24" s="16">
        <v>0</v>
      </c>
      <c r="AZ24" s="17">
        <v>1</v>
      </c>
      <c r="BA24" s="16">
        <v>0</v>
      </c>
      <c r="BB24" s="17">
        <v>1</v>
      </c>
      <c r="BC24" s="16">
        <v>-656.99901999999997</v>
      </c>
      <c r="BD24" s="15">
        <v>657</v>
      </c>
      <c r="BE24" s="15">
        <f t="shared" si="0"/>
        <v>100</v>
      </c>
      <c r="BF24" s="15">
        <f t="shared" si="1"/>
        <v>100</v>
      </c>
      <c r="BG24" s="2"/>
    </row>
    <row r="25" spans="1:59" ht="31.5" x14ac:dyDescent="0.25">
      <c r="A25" s="37" t="s">
        <v>117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 t="s">
        <v>44</v>
      </c>
      <c r="O25" s="40" t="s">
        <v>11</v>
      </c>
      <c r="P25" s="40" t="s">
        <v>12</v>
      </c>
      <c r="Q25" s="40" t="s">
        <v>45</v>
      </c>
      <c r="R25" s="40" t="s">
        <v>11</v>
      </c>
      <c r="S25" s="40" t="s">
        <v>11</v>
      </c>
      <c r="T25" s="40"/>
      <c r="U25" s="40"/>
      <c r="V25" s="40"/>
      <c r="W25" s="40"/>
      <c r="X25" s="40"/>
      <c r="Y25" s="40"/>
      <c r="Z25" s="41">
        <v>310</v>
      </c>
      <c r="AA25" s="42">
        <v>377.88499999999999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2">
        <v>310</v>
      </c>
      <c r="AJ25" s="42">
        <v>377.88499999999999</v>
      </c>
      <c r="AK25" s="42">
        <v>0</v>
      </c>
      <c r="AL25" s="4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377.88499999999999</v>
      </c>
      <c r="AR25" s="42">
        <v>377.88499999999999</v>
      </c>
      <c r="AS25" s="42">
        <v>377.89</v>
      </c>
      <c r="AT25" s="42">
        <v>377.88499999999999</v>
      </c>
      <c r="AU25" s="43">
        <v>0</v>
      </c>
      <c r="AV25" s="43">
        <v>0</v>
      </c>
      <c r="AW25" s="43">
        <v>377.88499999999999</v>
      </c>
      <c r="AX25" s="43">
        <v>0</v>
      </c>
      <c r="AY25" s="43">
        <v>0</v>
      </c>
      <c r="AZ25" s="44">
        <v>1</v>
      </c>
      <c r="BA25" s="43">
        <v>0</v>
      </c>
      <c r="BB25" s="44">
        <v>1</v>
      </c>
      <c r="BC25" s="43">
        <v>-377.88499999999999</v>
      </c>
      <c r="BD25" s="42">
        <v>377.89</v>
      </c>
      <c r="BE25" s="42">
        <f t="shared" si="0"/>
        <v>100</v>
      </c>
      <c r="BF25" s="42">
        <f t="shared" si="1"/>
        <v>100</v>
      </c>
      <c r="BG25" s="2"/>
    </row>
    <row r="26" spans="1:59" ht="31.5" outlineLevel="1" x14ac:dyDescent="0.25">
      <c r="A26" s="5" t="s">
        <v>118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6" t="s">
        <v>46</v>
      </c>
      <c r="O26" s="7" t="s">
        <v>11</v>
      </c>
      <c r="P26" s="7" t="s">
        <v>12</v>
      </c>
      <c r="Q26" s="7" t="s">
        <v>47</v>
      </c>
      <c r="R26" s="7" t="s">
        <v>11</v>
      </c>
      <c r="S26" s="7" t="s">
        <v>11</v>
      </c>
      <c r="T26" s="7"/>
      <c r="U26" s="7"/>
      <c r="V26" s="7"/>
      <c r="W26" s="7"/>
      <c r="X26" s="7"/>
      <c r="Y26" s="7"/>
      <c r="Z26" s="8">
        <v>300</v>
      </c>
      <c r="AA26" s="15">
        <v>377.88499999999999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300</v>
      </c>
      <c r="AJ26" s="15">
        <v>377.88499999999999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377.88499999999999</v>
      </c>
      <c r="AR26" s="15">
        <v>377.88499999999999</v>
      </c>
      <c r="AS26" s="15">
        <v>377.89</v>
      </c>
      <c r="AT26" s="15">
        <v>377.88499999999999</v>
      </c>
      <c r="AU26" s="16">
        <v>0</v>
      </c>
      <c r="AV26" s="16">
        <v>0</v>
      </c>
      <c r="AW26" s="16">
        <v>377.88499999999999</v>
      </c>
      <c r="AX26" s="16">
        <v>0</v>
      </c>
      <c r="AY26" s="16">
        <v>0</v>
      </c>
      <c r="AZ26" s="17">
        <v>1</v>
      </c>
      <c r="BA26" s="16">
        <v>0</v>
      </c>
      <c r="BB26" s="17">
        <v>1</v>
      </c>
      <c r="BC26" s="16">
        <v>-377.88499999999999</v>
      </c>
      <c r="BD26" s="15">
        <v>377.89</v>
      </c>
      <c r="BE26" s="15">
        <f t="shared" si="0"/>
        <v>100</v>
      </c>
      <c r="BF26" s="15">
        <f t="shared" si="1"/>
        <v>100</v>
      </c>
      <c r="BG26" s="2"/>
    </row>
    <row r="27" spans="1:59" outlineLevel="1" x14ac:dyDescent="0.25">
      <c r="A27" s="5" t="s">
        <v>119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" t="s">
        <v>48</v>
      </c>
      <c r="O27" s="7" t="s">
        <v>11</v>
      </c>
      <c r="P27" s="7" t="s">
        <v>12</v>
      </c>
      <c r="Q27" s="7" t="s">
        <v>49</v>
      </c>
      <c r="R27" s="7" t="s">
        <v>11</v>
      </c>
      <c r="S27" s="7" t="s">
        <v>11</v>
      </c>
      <c r="T27" s="7"/>
      <c r="U27" s="7"/>
      <c r="V27" s="7"/>
      <c r="W27" s="7"/>
      <c r="X27" s="7"/>
      <c r="Y27" s="7"/>
      <c r="Z27" s="8">
        <v>10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10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7">
        <v>0</v>
      </c>
      <c r="BA27" s="16">
        <v>0</v>
      </c>
      <c r="BB27" s="17">
        <v>0</v>
      </c>
      <c r="BC27" s="16">
        <v>0</v>
      </c>
      <c r="BD27" s="15">
        <v>0</v>
      </c>
      <c r="BE27" s="15">
        <v>0</v>
      </c>
      <c r="BF27" s="15">
        <v>0</v>
      </c>
      <c r="BG27" s="2"/>
    </row>
    <row r="28" spans="1:59" x14ac:dyDescent="0.25">
      <c r="A28" s="37" t="s">
        <v>120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9" t="s">
        <v>50</v>
      </c>
      <c r="O28" s="40" t="s">
        <v>11</v>
      </c>
      <c r="P28" s="40" t="s">
        <v>12</v>
      </c>
      <c r="Q28" s="40" t="s">
        <v>51</v>
      </c>
      <c r="R28" s="40" t="s">
        <v>11</v>
      </c>
      <c r="S28" s="40" t="s">
        <v>11</v>
      </c>
      <c r="T28" s="40"/>
      <c r="U28" s="40"/>
      <c r="V28" s="40"/>
      <c r="W28" s="40"/>
      <c r="X28" s="40"/>
      <c r="Y28" s="40"/>
      <c r="Z28" s="41">
        <v>1157.5</v>
      </c>
      <c r="AA28" s="42">
        <v>1497.8229899999999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1157.5</v>
      </c>
      <c r="AJ28" s="42">
        <v>1497.8229899999999</v>
      </c>
      <c r="AK28" s="42">
        <v>0</v>
      </c>
      <c r="AL28" s="42">
        <v>0</v>
      </c>
      <c r="AM28" s="42">
        <v>0</v>
      </c>
      <c r="AN28" s="42">
        <v>0</v>
      </c>
      <c r="AO28" s="42">
        <v>0</v>
      </c>
      <c r="AP28" s="42">
        <v>0</v>
      </c>
      <c r="AQ28" s="42">
        <v>1200.7098800000001</v>
      </c>
      <c r="AR28" s="42">
        <v>1200.7098800000001</v>
      </c>
      <c r="AS28" s="42">
        <v>1491.32</v>
      </c>
      <c r="AT28" s="42">
        <v>1188.2098800000001</v>
      </c>
      <c r="AU28" s="43">
        <v>0</v>
      </c>
      <c r="AV28" s="43">
        <v>0</v>
      </c>
      <c r="AW28" s="43">
        <v>1188.2098800000001</v>
      </c>
      <c r="AX28" s="43">
        <v>12.5</v>
      </c>
      <c r="AY28" s="43">
        <v>297.11311000000001</v>
      </c>
      <c r="AZ28" s="44">
        <v>0.80163670074258908</v>
      </c>
      <c r="BA28" s="43">
        <v>309.61311000000001</v>
      </c>
      <c r="BB28" s="44">
        <v>0.79329125533051137</v>
      </c>
      <c r="BC28" s="43">
        <v>-1200.7098800000001</v>
      </c>
      <c r="BD28" s="42">
        <v>1181.71</v>
      </c>
      <c r="BE28" s="42">
        <f t="shared" si="0"/>
        <v>79.329125533051155</v>
      </c>
      <c r="BF28" s="42">
        <f t="shared" si="1"/>
        <v>79.239197489472417</v>
      </c>
      <c r="BG28" s="2"/>
    </row>
    <row r="29" spans="1:59" ht="31.5" outlineLevel="1" x14ac:dyDescent="0.25">
      <c r="A29" s="5" t="s">
        <v>121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6" t="s">
        <v>52</v>
      </c>
      <c r="O29" s="7" t="s">
        <v>11</v>
      </c>
      <c r="P29" s="7" t="s">
        <v>12</v>
      </c>
      <c r="Q29" s="7" t="s">
        <v>53</v>
      </c>
      <c r="R29" s="7" t="s">
        <v>11</v>
      </c>
      <c r="S29" s="7" t="s">
        <v>11</v>
      </c>
      <c r="T29" s="7"/>
      <c r="U29" s="7"/>
      <c r="V29" s="7"/>
      <c r="W29" s="7"/>
      <c r="X29" s="7"/>
      <c r="Y29" s="7"/>
      <c r="Z29" s="8">
        <v>1117.5</v>
      </c>
      <c r="AA29" s="15">
        <v>1425.9473599999999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1117.5</v>
      </c>
      <c r="AJ29" s="15">
        <v>1425.9473599999999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1158.07068</v>
      </c>
      <c r="AR29" s="15">
        <v>1158.07068</v>
      </c>
      <c r="AS29" s="15">
        <v>1425.94</v>
      </c>
      <c r="AT29" s="15">
        <v>1150.57068</v>
      </c>
      <c r="AU29" s="16">
        <v>0</v>
      </c>
      <c r="AV29" s="16">
        <v>0</v>
      </c>
      <c r="AW29" s="16">
        <v>1150.57068</v>
      </c>
      <c r="AX29" s="16">
        <v>7.5</v>
      </c>
      <c r="AY29" s="16">
        <v>267.87668000000002</v>
      </c>
      <c r="AZ29" s="17">
        <v>0.81214125604187803</v>
      </c>
      <c r="BA29" s="16">
        <v>275.37668000000002</v>
      </c>
      <c r="BB29" s="17">
        <v>0.80688159484372546</v>
      </c>
      <c r="BC29" s="16">
        <v>-1158.07068</v>
      </c>
      <c r="BD29" s="15">
        <v>1150.57</v>
      </c>
      <c r="BE29" s="15">
        <f t="shared" si="0"/>
        <v>80.688159484372562</v>
      </c>
      <c r="BF29" s="15">
        <f t="shared" si="1"/>
        <v>80.688528269071625</v>
      </c>
      <c r="BG29" s="2"/>
    </row>
    <row r="30" spans="1:59" ht="31.5" outlineLevel="1" x14ac:dyDescent="0.25">
      <c r="A30" s="5" t="s">
        <v>122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6" t="s">
        <v>54</v>
      </c>
      <c r="O30" s="7" t="s">
        <v>11</v>
      </c>
      <c r="P30" s="7" t="s">
        <v>12</v>
      </c>
      <c r="Q30" s="7" t="s">
        <v>55</v>
      </c>
      <c r="R30" s="7" t="s">
        <v>11</v>
      </c>
      <c r="S30" s="7" t="s">
        <v>11</v>
      </c>
      <c r="T30" s="7"/>
      <c r="U30" s="7"/>
      <c r="V30" s="7"/>
      <c r="W30" s="7"/>
      <c r="X30" s="7"/>
      <c r="Y30" s="7"/>
      <c r="Z30" s="8">
        <v>40</v>
      </c>
      <c r="AA30" s="15">
        <v>45.801430000000003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40</v>
      </c>
      <c r="AJ30" s="15">
        <v>45.801430000000003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16.565000000000001</v>
      </c>
      <c r="AR30" s="15">
        <v>16.565000000000001</v>
      </c>
      <c r="AS30" s="15">
        <v>39.299999999999997</v>
      </c>
      <c r="AT30" s="15">
        <v>11.565</v>
      </c>
      <c r="AU30" s="16">
        <v>0</v>
      </c>
      <c r="AV30" s="16">
        <v>0</v>
      </c>
      <c r="AW30" s="16">
        <v>11.565</v>
      </c>
      <c r="AX30" s="16">
        <v>5</v>
      </c>
      <c r="AY30" s="16">
        <v>29.236429999999999</v>
      </c>
      <c r="AZ30" s="17">
        <v>0.36166993039300299</v>
      </c>
      <c r="BA30" s="16">
        <v>34.236429999999999</v>
      </c>
      <c r="BB30" s="17">
        <v>0.25250303320223844</v>
      </c>
      <c r="BC30" s="16">
        <v>-16.565000000000001</v>
      </c>
      <c r="BD30" s="15">
        <v>5.07</v>
      </c>
      <c r="BE30" s="15">
        <f t="shared" si="0"/>
        <v>25.250303320223843</v>
      </c>
      <c r="BF30" s="15">
        <f t="shared" si="1"/>
        <v>12.900763358778628</v>
      </c>
      <c r="BG30" s="2"/>
    </row>
    <row r="31" spans="1:59" ht="47.25" outlineLevel="1" x14ac:dyDescent="0.25">
      <c r="A31" s="5" t="s">
        <v>123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6" t="s">
        <v>56</v>
      </c>
      <c r="O31" s="7" t="s">
        <v>11</v>
      </c>
      <c r="P31" s="7" t="s">
        <v>12</v>
      </c>
      <c r="Q31" s="7" t="s">
        <v>57</v>
      </c>
      <c r="R31" s="7" t="s">
        <v>11</v>
      </c>
      <c r="S31" s="7" t="s">
        <v>11</v>
      </c>
      <c r="T31" s="7"/>
      <c r="U31" s="7"/>
      <c r="V31" s="7"/>
      <c r="W31" s="7"/>
      <c r="X31" s="7"/>
      <c r="Y31" s="7"/>
      <c r="Z31" s="8">
        <v>0</v>
      </c>
      <c r="AA31" s="15">
        <v>26.074200000000001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26.074200000000001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26.074200000000001</v>
      </c>
      <c r="AR31" s="15">
        <v>26.074200000000001</v>
      </c>
      <c r="AS31" s="15">
        <v>26.07</v>
      </c>
      <c r="AT31" s="15">
        <v>26.074200000000001</v>
      </c>
      <c r="AU31" s="16">
        <v>0</v>
      </c>
      <c r="AV31" s="16">
        <v>0</v>
      </c>
      <c r="AW31" s="16">
        <v>26.074200000000001</v>
      </c>
      <c r="AX31" s="16">
        <v>0</v>
      </c>
      <c r="AY31" s="16">
        <v>0</v>
      </c>
      <c r="AZ31" s="17">
        <v>1</v>
      </c>
      <c r="BA31" s="16">
        <v>0</v>
      </c>
      <c r="BB31" s="17">
        <v>1</v>
      </c>
      <c r="BC31" s="16">
        <v>-26.074200000000001</v>
      </c>
      <c r="BD31" s="15">
        <v>26.07</v>
      </c>
      <c r="BE31" s="15">
        <f t="shared" si="0"/>
        <v>100</v>
      </c>
      <c r="BF31" s="15">
        <f t="shared" si="1"/>
        <v>100</v>
      </c>
      <c r="BG31" s="2"/>
    </row>
    <row r="32" spans="1:59" ht="31.5" x14ac:dyDescent="0.25">
      <c r="A32" s="37" t="s">
        <v>132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9" t="s">
        <v>58</v>
      </c>
      <c r="O32" s="40" t="s">
        <v>11</v>
      </c>
      <c r="P32" s="40" t="s">
        <v>12</v>
      </c>
      <c r="Q32" s="40" t="s">
        <v>59</v>
      </c>
      <c r="R32" s="40" t="s">
        <v>11</v>
      </c>
      <c r="S32" s="40" t="s">
        <v>11</v>
      </c>
      <c r="T32" s="40"/>
      <c r="U32" s="40"/>
      <c r="V32" s="40"/>
      <c r="W32" s="40"/>
      <c r="X32" s="40"/>
      <c r="Y32" s="40"/>
      <c r="Z32" s="41">
        <v>73506.210000000006</v>
      </c>
      <c r="AA32" s="42">
        <v>146926.29358999999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73506.210000000006</v>
      </c>
      <c r="AJ32" s="42">
        <v>146926.29358999999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135279.51066999999</v>
      </c>
      <c r="AR32" s="42">
        <v>135279.51066999999</v>
      </c>
      <c r="AS32" s="42">
        <f>59161.63+13.4</f>
        <v>59175.03</v>
      </c>
      <c r="AT32" s="42">
        <v>132316.48254999999</v>
      </c>
      <c r="AU32" s="43">
        <v>0</v>
      </c>
      <c r="AV32" s="43">
        <v>0</v>
      </c>
      <c r="AW32" s="43">
        <v>132316.48254999999</v>
      </c>
      <c r="AX32" s="43">
        <v>2963.0281199999999</v>
      </c>
      <c r="AY32" s="43">
        <v>11646.78292</v>
      </c>
      <c r="AZ32" s="44">
        <v>0.92073043813042399</v>
      </c>
      <c r="BA32" s="43">
        <v>14609.811040000001</v>
      </c>
      <c r="BB32" s="44">
        <v>0.90056367255292713</v>
      </c>
      <c r="BC32" s="43">
        <v>-135279.51066999999</v>
      </c>
      <c r="BD32" s="42">
        <f>51735.86+13.4</f>
        <v>51749.26</v>
      </c>
      <c r="BE32" s="42">
        <f t="shared" si="0"/>
        <v>90.056367255292713</v>
      </c>
      <c r="BF32" s="42">
        <f t="shared" si="1"/>
        <v>87.451176619597831</v>
      </c>
      <c r="BG32" s="2"/>
    </row>
    <row r="33" spans="1:59" outlineLevel="1" x14ac:dyDescent="0.25">
      <c r="A33" s="5" t="s">
        <v>124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6" t="s">
        <v>60</v>
      </c>
      <c r="O33" s="7" t="s">
        <v>11</v>
      </c>
      <c r="P33" s="7" t="s">
        <v>12</v>
      </c>
      <c r="Q33" s="7" t="s">
        <v>61</v>
      </c>
      <c r="R33" s="7" t="s">
        <v>11</v>
      </c>
      <c r="S33" s="7" t="s">
        <v>11</v>
      </c>
      <c r="T33" s="7"/>
      <c r="U33" s="7"/>
      <c r="V33" s="7"/>
      <c r="W33" s="7"/>
      <c r="X33" s="7"/>
      <c r="Y33" s="7"/>
      <c r="Z33" s="8">
        <v>6762</v>
      </c>
      <c r="AA33" s="15">
        <v>36725.791729999997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6762</v>
      </c>
      <c r="AJ33" s="15">
        <v>36725.791729999997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29470.68795</v>
      </c>
      <c r="AR33" s="15">
        <v>29470.68795</v>
      </c>
      <c r="AS33" s="15">
        <v>762.54</v>
      </c>
      <c r="AT33" s="15">
        <v>29470.679179999999</v>
      </c>
      <c r="AU33" s="16">
        <v>0</v>
      </c>
      <c r="AV33" s="16">
        <v>0</v>
      </c>
      <c r="AW33" s="16">
        <v>29470.679179999999</v>
      </c>
      <c r="AX33" s="16">
        <v>8.77E-3</v>
      </c>
      <c r="AY33" s="16">
        <v>7255.1037800000004</v>
      </c>
      <c r="AZ33" s="17">
        <v>0.80245207963553411</v>
      </c>
      <c r="BA33" s="16">
        <v>7255.1125499999998</v>
      </c>
      <c r="BB33" s="17">
        <v>0.80245184083877608</v>
      </c>
      <c r="BC33" s="16">
        <v>-29470.68795</v>
      </c>
      <c r="BD33" s="15">
        <v>637.88</v>
      </c>
      <c r="BE33" s="15">
        <f t="shared" si="0"/>
        <v>80.245184083877618</v>
      </c>
      <c r="BF33" s="15">
        <f t="shared" si="1"/>
        <v>83.652005140713939</v>
      </c>
      <c r="BG33" s="2"/>
    </row>
    <row r="34" spans="1:59" outlineLevel="1" x14ac:dyDescent="0.25">
      <c r="A34" s="5" t="s">
        <v>125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6" t="s">
        <v>62</v>
      </c>
      <c r="O34" s="7" t="s">
        <v>11</v>
      </c>
      <c r="P34" s="7" t="s">
        <v>12</v>
      </c>
      <c r="Q34" s="7" t="s">
        <v>63</v>
      </c>
      <c r="R34" s="7" t="s">
        <v>11</v>
      </c>
      <c r="S34" s="7" t="s">
        <v>11</v>
      </c>
      <c r="T34" s="7"/>
      <c r="U34" s="7"/>
      <c r="V34" s="7"/>
      <c r="W34" s="7"/>
      <c r="X34" s="7"/>
      <c r="Y34" s="7"/>
      <c r="Z34" s="8">
        <v>76</v>
      </c>
      <c r="AA34" s="15">
        <v>903.71266000000003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76</v>
      </c>
      <c r="AJ34" s="15">
        <v>903.71266000000003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829.87499000000003</v>
      </c>
      <c r="AR34" s="15">
        <v>829.87499000000003</v>
      </c>
      <c r="AS34" s="15">
        <v>903.71</v>
      </c>
      <c r="AT34" s="15">
        <v>801.91270999999995</v>
      </c>
      <c r="AU34" s="16">
        <v>0</v>
      </c>
      <c r="AV34" s="16">
        <v>0</v>
      </c>
      <c r="AW34" s="16">
        <v>801.91270999999995</v>
      </c>
      <c r="AX34" s="16">
        <v>27.96228</v>
      </c>
      <c r="AY34" s="16">
        <v>73.837670000000003</v>
      </c>
      <c r="AZ34" s="17">
        <v>0.91829519130560811</v>
      </c>
      <c r="BA34" s="16">
        <v>101.79995</v>
      </c>
      <c r="BB34" s="17">
        <v>0.88735363074364815</v>
      </c>
      <c r="BC34" s="16">
        <v>-829.87499000000003</v>
      </c>
      <c r="BD34" s="15">
        <v>801.91</v>
      </c>
      <c r="BE34" s="15">
        <f t="shared" si="0"/>
        <v>88.735363074364798</v>
      </c>
      <c r="BF34" s="15">
        <f t="shared" si="1"/>
        <v>88.735324385035014</v>
      </c>
      <c r="BG34" s="2"/>
    </row>
    <row r="35" spans="1:59" outlineLevel="1" x14ac:dyDescent="0.25">
      <c r="A35" s="5" t="s">
        <v>126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6" t="s">
        <v>64</v>
      </c>
      <c r="O35" s="7" t="s">
        <v>11</v>
      </c>
      <c r="P35" s="7" t="s">
        <v>12</v>
      </c>
      <c r="Q35" s="7" t="s">
        <v>65</v>
      </c>
      <c r="R35" s="7" t="s">
        <v>11</v>
      </c>
      <c r="S35" s="7" t="s">
        <v>11</v>
      </c>
      <c r="T35" s="7"/>
      <c r="U35" s="7"/>
      <c r="V35" s="7"/>
      <c r="W35" s="7"/>
      <c r="X35" s="7"/>
      <c r="Y35" s="7"/>
      <c r="Z35" s="8">
        <v>10038.6</v>
      </c>
      <c r="AA35" s="15">
        <v>6437.7206399999995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10038.6</v>
      </c>
      <c r="AJ35" s="15">
        <v>6437.7206399999995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4914.2501199999997</v>
      </c>
      <c r="AR35" s="15">
        <v>4914.2501199999997</v>
      </c>
      <c r="AS35" s="15">
        <v>6437.72</v>
      </c>
      <c r="AT35" s="15">
        <v>4543.2707</v>
      </c>
      <c r="AU35" s="16">
        <v>0</v>
      </c>
      <c r="AV35" s="16">
        <v>0</v>
      </c>
      <c r="AW35" s="16">
        <v>4543.2707</v>
      </c>
      <c r="AX35" s="16">
        <v>370.97942</v>
      </c>
      <c r="AY35" s="16">
        <v>1523.4705200000001</v>
      </c>
      <c r="AZ35" s="17">
        <v>0.76335249614062162</v>
      </c>
      <c r="BA35" s="16">
        <v>1894.44994</v>
      </c>
      <c r="BB35" s="17">
        <v>0.70572660015269006</v>
      </c>
      <c r="BC35" s="16">
        <v>-4914.2501199999997</v>
      </c>
      <c r="BD35" s="15">
        <v>4543.2700000000004</v>
      </c>
      <c r="BE35" s="15">
        <f t="shared" si="0"/>
        <v>70.572660015269022</v>
      </c>
      <c r="BF35" s="15">
        <f t="shared" si="1"/>
        <v>70.57265615777014</v>
      </c>
      <c r="BG35" s="2"/>
    </row>
    <row r="36" spans="1:59" ht="31.5" outlineLevel="1" x14ac:dyDescent="0.25">
      <c r="A36" s="5" t="s">
        <v>127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6" t="s">
        <v>66</v>
      </c>
      <c r="O36" s="7" t="s">
        <v>11</v>
      </c>
      <c r="P36" s="7" t="s">
        <v>12</v>
      </c>
      <c r="Q36" s="7" t="s">
        <v>67</v>
      </c>
      <c r="R36" s="7" t="s">
        <v>11</v>
      </c>
      <c r="S36" s="7" t="s">
        <v>11</v>
      </c>
      <c r="T36" s="7"/>
      <c r="U36" s="7"/>
      <c r="V36" s="7"/>
      <c r="W36" s="7"/>
      <c r="X36" s="7"/>
      <c r="Y36" s="7"/>
      <c r="Z36" s="8">
        <v>52732.81</v>
      </c>
      <c r="AA36" s="15">
        <v>80132.104349999994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52732.81</v>
      </c>
      <c r="AJ36" s="15">
        <v>80132.104349999994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77879.469620000003</v>
      </c>
      <c r="AR36" s="15">
        <v>77879.469620000003</v>
      </c>
      <c r="AS36" s="15">
        <v>34456</v>
      </c>
      <c r="AT36" s="15">
        <v>76607.994949999993</v>
      </c>
      <c r="AU36" s="16">
        <v>0</v>
      </c>
      <c r="AV36" s="16">
        <v>0</v>
      </c>
      <c r="AW36" s="16">
        <v>76607.994949999993</v>
      </c>
      <c r="AX36" s="16">
        <v>1271.4746700000001</v>
      </c>
      <c r="AY36" s="16">
        <v>2252.6347300000002</v>
      </c>
      <c r="AZ36" s="17">
        <v>0.97188848654016413</v>
      </c>
      <c r="BA36" s="16">
        <v>3524.1093999999998</v>
      </c>
      <c r="BB36" s="17">
        <v>0.95602125479436506</v>
      </c>
      <c r="BC36" s="16">
        <v>-77879.469620000003</v>
      </c>
      <c r="BD36" s="15">
        <v>30985.24</v>
      </c>
      <c r="BE36" s="15">
        <f t="shared" si="0"/>
        <v>95.602125479436509</v>
      </c>
      <c r="BF36" s="15">
        <f t="shared" si="1"/>
        <v>89.926979335964717</v>
      </c>
      <c r="BG36" s="2"/>
    </row>
    <row r="37" spans="1:59" ht="31.5" outlineLevel="1" x14ac:dyDescent="0.25">
      <c r="A37" s="5" t="s">
        <v>128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6" t="s">
        <v>68</v>
      </c>
      <c r="O37" s="7" t="s">
        <v>11</v>
      </c>
      <c r="P37" s="7" t="s">
        <v>12</v>
      </c>
      <c r="Q37" s="7" t="s">
        <v>69</v>
      </c>
      <c r="R37" s="7" t="s">
        <v>11</v>
      </c>
      <c r="S37" s="7" t="s">
        <v>11</v>
      </c>
      <c r="T37" s="7"/>
      <c r="U37" s="7"/>
      <c r="V37" s="7"/>
      <c r="W37" s="7"/>
      <c r="X37" s="7"/>
      <c r="Y37" s="7"/>
      <c r="Z37" s="8">
        <v>2025.5</v>
      </c>
      <c r="AA37" s="15">
        <v>3476.2948000000001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2025.5</v>
      </c>
      <c r="AJ37" s="15">
        <v>3476.2948000000001</v>
      </c>
      <c r="AK37" s="15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3470.97757</v>
      </c>
      <c r="AR37" s="15">
        <v>3470.97757</v>
      </c>
      <c r="AS37" s="15">
        <f>2136.56+13.4</f>
        <v>2149.96</v>
      </c>
      <c r="AT37" s="15">
        <v>2178.3745899999999</v>
      </c>
      <c r="AU37" s="16">
        <v>0</v>
      </c>
      <c r="AV37" s="16">
        <v>0</v>
      </c>
      <c r="AW37" s="16">
        <v>2178.3745899999999</v>
      </c>
      <c r="AX37" s="16">
        <v>1292.6029799999999</v>
      </c>
      <c r="AY37" s="16">
        <v>5.3172300000000003</v>
      </c>
      <c r="AZ37" s="17">
        <v>0.99847043179421957</v>
      </c>
      <c r="BA37" s="16">
        <v>1297.92021</v>
      </c>
      <c r="BB37" s="17">
        <v>0.62663689799840916</v>
      </c>
      <c r="BC37" s="16">
        <v>-3470.97757</v>
      </c>
      <c r="BD37" s="15">
        <f>838.65+13.4</f>
        <v>852.05</v>
      </c>
      <c r="BE37" s="15">
        <f t="shared" si="0"/>
        <v>62.663689799840903</v>
      </c>
      <c r="BF37" s="15">
        <f t="shared" si="1"/>
        <v>39.630969878509362</v>
      </c>
      <c r="BG37" s="2"/>
    </row>
    <row r="38" spans="1:59" ht="31.5" outlineLevel="1" x14ac:dyDescent="0.25">
      <c r="A38" s="5" t="s">
        <v>129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6" t="s">
        <v>70</v>
      </c>
      <c r="O38" s="7" t="s">
        <v>11</v>
      </c>
      <c r="P38" s="7" t="s">
        <v>12</v>
      </c>
      <c r="Q38" s="7" t="s">
        <v>71</v>
      </c>
      <c r="R38" s="7" t="s">
        <v>11</v>
      </c>
      <c r="S38" s="7" t="s">
        <v>11</v>
      </c>
      <c r="T38" s="7"/>
      <c r="U38" s="7"/>
      <c r="V38" s="7"/>
      <c r="W38" s="7"/>
      <c r="X38" s="7"/>
      <c r="Y38" s="7"/>
      <c r="Z38" s="8">
        <v>1871.3</v>
      </c>
      <c r="AA38" s="15">
        <v>19250.669409999999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1871.3</v>
      </c>
      <c r="AJ38" s="15">
        <v>19250.669409999999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18714.25042</v>
      </c>
      <c r="AR38" s="15">
        <v>18714.25042</v>
      </c>
      <c r="AS38" s="15">
        <f>14465.09</f>
        <v>14465.09</v>
      </c>
      <c r="AT38" s="15">
        <v>18714.25042</v>
      </c>
      <c r="AU38" s="16">
        <v>0</v>
      </c>
      <c r="AV38" s="16">
        <v>0</v>
      </c>
      <c r="AW38" s="16">
        <v>18714.25042</v>
      </c>
      <c r="AX38" s="16">
        <v>0</v>
      </c>
      <c r="AY38" s="16">
        <v>536.41899000000001</v>
      </c>
      <c r="AZ38" s="17">
        <v>0.97213504743261814</v>
      </c>
      <c r="BA38" s="16">
        <v>536.41899000000001</v>
      </c>
      <c r="BB38" s="17">
        <v>0.97213504743261814</v>
      </c>
      <c r="BC38" s="16">
        <v>-18714.25042</v>
      </c>
      <c r="BD38" s="15">
        <v>13928.91</v>
      </c>
      <c r="BE38" s="15">
        <f t="shared" si="0"/>
        <v>97.213504743261808</v>
      </c>
      <c r="BF38" s="15">
        <f t="shared" si="1"/>
        <v>96.293282654999032</v>
      </c>
      <c r="BG38" s="2"/>
    </row>
    <row r="39" spans="1:59" ht="31.5" x14ac:dyDescent="0.25">
      <c r="A39" s="37" t="s">
        <v>130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 t="s">
        <v>72</v>
      </c>
      <c r="O39" s="40" t="s">
        <v>11</v>
      </c>
      <c r="P39" s="40" t="s">
        <v>12</v>
      </c>
      <c r="Q39" s="40" t="s">
        <v>73</v>
      </c>
      <c r="R39" s="40" t="s">
        <v>11</v>
      </c>
      <c r="S39" s="40" t="s">
        <v>11</v>
      </c>
      <c r="T39" s="40"/>
      <c r="U39" s="40"/>
      <c r="V39" s="40"/>
      <c r="W39" s="40"/>
      <c r="X39" s="40"/>
      <c r="Y39" s="40"/>
      <c r="Z39" s="41">
        <v>10</v>
      </c>
      <c r="AA39" s="42">
        <v>771.37800000000004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10</v>
      </c>
      <c r="AJ39" s="42">
        <v>771.37800000000004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493.10743000000002</v>
      </c>
      <c r="AR39" s="42">
        <v>493.10743000000002</v>
      </c>
      <c r="AS39" s="42">
        <v>284.91000000000003</v>
      </c>
      <c r="AT39" s="42">
        <v>346.61358999999999</v>
      </c>
      <c r="AU39" s="43">
        <v>0</v>
      </c>
      <c r="AV39" s="43">
        <v>0</v>
      </c>
      <c r="AW39" s="43">
        <v>346.61358999999999</v>
      </c>
      <c r="AX39" s="43">
        <v>146.49384000000001</v>
      </c>
      <c r="AY39" s="43">
        <v>278.27057000000002</v>
      </c>
      <c r="AZ39" s="44">
        <v>0.63925524191771088</v>
      </c>
      <c r="BA39" s="43">
        <v>424.76441</v>
      </c>
      <c r="BB39" s="44">
        <v>0.44934336991721308</v>
      </c>
      <c r="BC39" s="43">
        <v>-493.10743000000002</v>
      </c>
      <c r="BD39" s="42">
        <v>3.47</v>
      </c>
      <c r="BE39" s="42">
        <f t="shared" si="0"/>
        <v>44.93433699172131</v>
      </c>
      <c r="BF39" s="42">
        <f t="shared" si="1"/>
        <v>1.2179284686392193</v>
      </c>
      <c r="BG39" s="2"/>
    </row>
    <row r="40" spans="1:59" x14ac:dyDescent="0.25">
      <c r="A40" s="37" t="s">
        <v>133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9" t="s">
        <v>74</v>
      </c>
      <c r="O40" s="40" t="s">
        <v>11</v>
      </c>
      <c r="P40" s="40" t="s">
        <v>12</v>
      </c>
      <c r="Q40" s="40" t="s">
        <v>75</v>
      </c>
      <c r="R40" s="40" t="s">
        <v>11</v>
      </c>
      <c r="S40" s="40" t="s">
        <v>11</v>
      </c>
      <c r="T40" s="40"/>
      <c r="U40" s="40"/>
      <c r="V40" s="40"/>
      <c r="W40" s="40"/>
      <c r="X40" s="40"/>
      <c r="Y40" s="40"/>
      <c r="Z40" s="41">
        <v>121284.88890000001</v>
      </c>
      <c r="AA40" s="42">
        <v>158107.85514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121384.88890000001</v>
      </c>
      <c r="AJ40" s="42">
        <v>158107.85514</v>
      </c>
      <c r="AK40" s="42">
        <v>0</v>
      </c>
      <c r="AL40" s="42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156216.36098</v>
      </c>
      <c r="AR40" s="42">
        <v>156216.36098</v>
      </c>
      <c r="AS40" s="42">
        <v>153167.06</v>
      </c>
      <c r="AT40" s="42">
        <v>150812.41266999999</v>
      </c>
      <c r="AU40" s="43">
        <v>0</v>
      </c>
      <c r="AV40" s="43">
        <v>0</v>
      </c>
      <c r="AW40" s="43">
        <v>150812.41266999999</v>
      </c>
      <c r="AX40" s="43">
        <v>5403.9483099999998</v>
      </c>
      <c r="AY40" s="43">
        <v>1891.49416</v>
      </c>
      <c r="AZ40" s="44">
        <v>0.98803668446248205</v>
      </c>
      <c r="BA40" s="43">
        <v>7295.44247</v>
      </c>
      <c r="BB40" s="44">
        <v>0.95385781140639669</v>
      </c>
      <c r="BC40" s="43">
        <v>-156216.36098</v>
      </c>
      <c r="BD40" s="42">
        <v>146037.56</v>
      </c>
      <c r="BE40" s="42">
        <f t="shared" si="0"/>
        <v>95.385781140639665</v>
      </c>
      <c r="BF40" s="42">
        <f t="shared" si="1"/>
        <v>95.345278547489258</v>
      </c>
      <c r="BG40" s="2"/>
    </row>
    <row r="41" spans="1:59" outlineLevel="1" x14ac:dyDescent="0.25">
      <c r="A41" s="5" t="s">
        <v>134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6" t="s">
        <v>76</v>
      </c>
      <c r="O41" s="7" t="s">
        <v>11</v>
      </c>
      <c r="P41" s="7" t="s">
        <v>12</v>
      </c>
      <c r="Q41" s="7" t="s">
        <v>77</v>
      </c>
      <c r="R41" s="7" t="s">
        <v>11</v>
      </c>
      <c r="S41" s="7" t="s">
        <v>11</v>
      </c>
      <c r="T41" s="7"/>
      <c r="U41" s="7"/>
      <c r="V41" s="7"/>
      <c r="W41" s="7"/>
      <c r="X41" s="7"/>
      <c r="Y41" s="7"/>
      <c r="Z41" s="8">
        <v>1700</v>
      </c>
      <c r="AA41" s="15">
        <v>1831.64662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1700</v>
      </c>
      <c r="AJ41" s="15">
        <v>1831.64662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1831.64662</v>
      </c>
      <c r="AR41" s="15">
        <v>1831.64662</v>
      </c>
      <c r="AS41" s="15">
        <v>1831.65</v>
      </c>
      <c r="AT41" s="15">
        <v>1831.64662</v>
      </c>
      <c r="AU41" s="16">
        <v>0</v>
      </c>
      <c r="AV41" s="16">
        <v>0</v>
      </c>
      <c r="AW41" s="16">
        <v>1831.64662</v>
      </c>
      <c r="AX41" s="16">
        <v>0</v>
      </c>
      <c r="AY41" s="16">
        <v>0</v>
      </c>
      <c r="AZ41" s="17">
        <v>1</v>
      </c>
      <c r="BA41" s="16">
        <v>0</v>
      </c>
      <c r="BB41" s="17">
        <v>1</v>
      </c>
      <c r="BC41" s="16">
        <v>-1831.64662</v>
      </c>
      <c r="BD41" s="15">
        <v>1831.65</v>
      </c>
      <c r="BE41" s="15">
        <f t="shared" si="0"/>
        <v>100</v>
      </c>
      <c r="BF41" s="15">
        <f t="shared" si="1"/>
        <v>100</v>
      </c>
      <c r="BG41" s="2"/>
    </row>
    <row r="42" spans="1:59" outlineLevel="1" x14ac:dyDescent="0.25">
      <c r="A42" s="5" t="s">
        <v>135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6" t="s">
        <v>78</v>
      </c>
      <c r="O42" s="7" t="s">
        <v>11</v>
      </c>
      <c r="P42" s="7" t="s">
        <v>12</v>
      </c>
      <c r="Q42" s="7" t="s">
        <v>79</v>
      </c>
      <c r="R42" s="7" t="s">
        <v>11</v>
      </c>
      <c r="S42" s="7" t="s">
        <v>11</v>
      </c>
      <c r="T42" s="7"/>
      <c r="U42" s="7"/>
      <c r="V42" s="7"/>
      <c r="W42" s="7"/>
      <c r="X42" s="7"/>
      <c r="Y42" s="7"/>
      <c r="Z42" s="8">
        <v>7056.2</v>
      </c>
      <c r="AA42" s="15">
        <v>8577.3417399999998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7056.2</v>
      </c>
      <c r="AJ42" s="15">
        <v>8577.3417399999998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8424.7832699999999</v>
      </c>
      <c r="AR42" s="15">
        <v>8424.7832699999999</v>
      </c>
      <c r="AS42" s="15">
        <v>8577.34</v>
      </c>
      <c r="AT42" s="15">
        <v>8422.4832700000006</v>
      </c>
      <c r="AU42" s="16">
        <v>0</v>
      </c>
      <c r="AV42" s="16">
        <v>0</v>
      </c>
      <c r="AW42" s="16">
        <v>8422.4832700000006</v>
      </c>
      <c r="AX42" s="16">
        <v>2.2999999999999998</v>
      </c>
      <c r="AY42" s="16">
        <v>152.55847</v>
      </c>
      <c r="AZ42" s="17">
        <v>0.98221378200561238</v>
      </c>
      <c r="BA42" s="16">
        <v>154.85847000000001</v>
      </c>
      <c r="BB42" s="17">
        <v>0.98194563365968912</v>
      </c>
      <c r="BC42" s="16">
        <v>-8424.7832699999999</v>
      </c>
      <c r="BD42" s="15">
        <v>8422.48</v>
      </c>
      <c r="BE42" s="15">
        <f t="shared" si="0"/>
        <v>98.194563365968918</v>
      </c>
      <c r="BF42" s="15">
        <f t="shared" si="1"/>
        <v>98.194545162019921</v>
      </c>
      <c r="BG42" s="2"/>
    </row>
    <row r="43" spans="1:59" ht="31.5" outlineLevel="1" x14ac:dyDescent="0.25">
      <c r="A43" s="5" t="s">
        <v>136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6" t="s">
        <v>80</v>
      </c>
      <c r="O43" s="7" t="s">
        <v>11</v>
      </c>
      <c r="P43" s="7" t="s">
        <v>12</v>
      </c>
      <c r="Q43" s="7" t="s">
        <v>81</v>
      </c>
      <c r="R43" s="7" t="s">
        <v>11</v>
      </c>
      <c r="S43" s="7" t="s">
        <v>11</v>
      </c>
      <c r="T43" s="7"/>
      <c r="U43" s="7"/>
      <c r="V43" s="7"/>
      <c r="W43" s="7"/>
      <c r="X43" s="7"/>
      <c r="Y43" s="7"/>
      <c r="Z43" s="8">
        <v>20</v>
      </c>
      <c r="AA43" s="15">
        <v>145.76094000000001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20</v>
      </c>
      <c r="AJ43" s="15">
        <v>145.76094000000001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145.76094000000001</v>
      </c>
      <c r="AR43" s="15">
        <v>145.76094000000001</v>
      </c>
      <c r="AS43" s="15">
        <v>63.26</v>
      </c>
      <c r="AT43" s="15">
        <v>145.76094000000001</v>
      </c>
      <c r="AU43" s="16">
        <v>0</v>
      </c>
      <c r="AV43" s="16">
        <v>0</v>
      </c>
      <c r="AW43" s="16">
        <v>145.76094000000001</v>
      </c>
      <c r="AX43" s="16">
        <v>0</v>
      </c>
      <c r="AY43" s="16">
        <v>0</v>
      </c>
      <c r="AZ43" s="17">
        <v>1</v>
      </c>
      <c r="BA43" s="16">
        <v>0</v>
      </c>
      <c r="BB43" s="17">
        <v>1</v>
      </c>
      <c r="BC43" s="16">
        <v>-145.76094000000001</v>
      </c>
      <c r="BD43" s="15">
        <v>63.26</v>
      </c>
      <c r="BE43" s="15">
        <f t="shared" si="0"/>
        <v>100</v>
      </c>
      <c r="BF43" s="15">
        <f t="shared" si="1"/>
        <v>100</v>
      </c>
      <c r="BG43" s="2"/>
    </row>
    <row r="44" spans="1:59" outlineLevel="1" x14ac:dyDescent="0.25">
      <c r="A44" s="5" t="s">
        <v>137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6" t="s">
        <v>82</v>
      </c>
      <c r="O44" s="7" t="s">
        <v>11</v>
      </c>
      <c r="P44" s="7" t="s">
        <v>12</v>
      </c>
      <c r="Q44" s="7" t="s">
        <v>83</v>
      </c>
      <c r="R44" s="7" t="s">
        <v>11</v>
      </c>
      <c r="S44" s="7" t="s">
        <v>11</v>
      </c>
      <c r="T44" s="7"/>
      <c r="U44" s="7"/>
      <c r="V44" s="7"/>
      <c r="W44" s="7"/>
      <c r="X44" s="7"/>
      <c r="Y44" s="7"/>
      <c r="Z44" s="8">
        <v>2021.3541</v>
      </c>
      <c r="AA44" s="15">
        <v>2336.2127599999999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2021.3541</v>
      </c>
      <c r="AJ44" s="15">
        <v>2336.2127599999999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2336.2127599999999</v>
      </c>
      <c r="AR44" s="15">
        <v>2336.2127599999999</v>
      </c>
      <c r="AS44" s="15">
        <v>1652.15</v>
      </c>
      <c r="AT44" s="15">
        <v>2336.2127599999999</v>
      </c>
      <c r="AU44" s="16">
        <v>0</v>
      </c>
      <c r="AV44" s="16">
        <v>0</v>
      </c>
      <c r="AW44" s="16">
        <v>2336.2127599999999</v>
      </c>
      <c r="AX44" s="16">
        <v>0</v>
      </c>
      <c r="AY44" s="16">
        <v>0</v>
      </c>
      <c r="AZ44" s="17">
        <v>1</v>
      </c>
      <c r="BA44" s="16">
        <v>0</v>
      </c>
      <c r="BB44" s="17">
        <v>1</v>
      </c>
      <c r="BC44" s="16">
        <v>-2336.2127599999999</v>
      </c>
      <c r="BD44" s="15">
        <v>1652.15</v>
      </c>
      <c r="BE44" s="15">
        <f t="shared" si="0"/>
        <v>100</v>
      </c>
      <c r="BF44" s="15">
        <f t="shared" si="1"/>
        <v>100</v>
      </c>
      <c r="BG44" s="2"/>
    </row>
    <row r="45" spans="1:59" ht="31.5" outlineLevel="1" x14ac:dyDescent="0.25">
      <c r="A45" s="5" t="s">
        <v>138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6" t="s">
        <v>84</v>
      </c>
      <c r="O45" s="7" t="s">
        <v>11</v>
      </c>
      <c r="P45" s="7" t="s">
        <v>12</v>
      </c>
      <c r="Q45" s="7" t="s">
        <v>85</v>
      </c>
      <c r="R45" s="7" t="s">
        <v>11</v>
      </c>
      <c r="S45" s="7" t="s">
        <v>11</v>
      </c>
      <c r="T45" s="7"/>
      <c r="U45" s="7"/>
      <c r="V45" s="7"/>
      <c r="W45" s="7"/>
      <c r="X45" s="7"/>
      <c r="Y45" s="7"/>
      <c r="Z45" s="8">
        <v>1489.7</v>
      </c>
      <c r="AA45" s="15">
        <v>1688.0230300000001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1489.7</v>
      </c>
      <c r="AJ45" s="15">
        <v>1688.0230300000001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1633.01079</v>
      </c>
      <c r="AR45" s="15">
        <v>1633.01079</v>
      </c>
      <c r="AS45" s="15">
        <v>243.32</v>
      </c>
      <c r="AT45" s="15">
        <v>1633.01079</v>
      </c>
      <c r="AU45" s="16">
        <v>0</v>
      </c>
      <c r="AV45" s="16">
        <v>0</v>
      </c>
      <c r="AW45" s="16">
        <v>1633.01079</v>
      </c>
      <c r="AX45" s="16">
        <v>0</v>
      </c>
      <c r="AY45" s="16">
        <v>55.012239999999998</v>
      </c>
      <c r="AZ45" s="17">
        <v>0.96741025506032341</v>
      </c>
      <c r="BA45" s="16">
        <v>55.012239999999998</v>
      </c>
      <c r="BB45" s="17">
        <v>0.96741025506032341</v>
      </c>
      <c r="BC45" s="16">
        <v>-1633.01079</v>
      </c>
      <c r="BD45" s="15">
        <v>188.31</v>
      </c>
      <c r="BE45" s="15">
        <f t="shared" si="0"/>
        <v>96.741025506032344</v>
      </c>
      <c r="BF45" s="15">
        <f t="shared" si="1"/>
        <v>77.391911885582772</v>
      </c>
      <c r="BG45" s="2"/>
    </row>
    <row r="46" spans="1:59" ht="31.5" outlineLevel="1" x14ac:dyDescent="0.25">
      <c r="A46" s="5" t="s">
        <v>139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6" t="s">
        <v>86</v>
      </c>
      <c r="O46" s="7" t="s">
        <v>11</v>
      </c>
      <c r="P46" s="7" t="s">
        <v>12</v>
      </c>
      <c r="Q46" s="7" t="s">
        <v>87</v>
      </c>
      <c r="R46" s="7" t="s">
        <v>11</v>
      </c>
      <c r="S46" s="7" t="s">
        <v>11</v>
      </c>
      <c r="T46" s="7"/>
      <c r="U46" s="7"/>
      <c r="V46" s="7"/>
      <c r="W46" s="7"/>
      <c r="X46" s="7"/>
      <c r="Y46" s="7"/>
      <c r="Z46" s="8">
        <v>108997.6348</v>
      </c>
      <c r="AA46" s="15">
        <v>143528.87005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109097.6348</v>
      </c>
      <c r="AJ46" s="15">
        <v>143528.87005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141844.9466</v>
      </c>
      <c r="AR46" s="15">
        <v>141844.9466</v>
      </c>
      <c r="AS46" s="15">
        <v>140799.34</v>
      </c>
      <c r="AT46" s="15">
        <v>136443.29829000001</v>
      </c>
      <c r="AU46" s="16">
        <v>0</v>
      </c>
      <c r="AV46" s="16">
        <v>0</v>
      </c>
      <c r="AW46" s="16">
        <v>136443.29829000001</v>
      </c>
      <c r="AX46" s="16">
        <v>5401.6483099999996</v>
      </c>
      <c r="AY46" s="16">
        <v>1683.92345</v>
      </c>
      <c r="AZ46" s="17">
        <v>0.98826770217438908</v>
      </c>
      <c r="BA46" s="16">
        <v>7085.5717599999998</v>
      </c>
      <c r="BB46" s="17">
        <v>0.95063312518567411</v>
      </c>
      <c r="BC46" s="16">
        <v>-141844.9466</v>
      </c>
      <c r="BD46" s="15">
        <v>133879.71</v>
      </c>
      <c r="BE46" s="15">
        <f t="shared" si="0"/>
        <v>95.063312518567415</v>
      </c>
      <c r="BF46" s="15">
        <f t="shared" si="1"/>
        <v>95.085467019944829</v>
      </c>
      <c r="BG46" s="2"/>
    </row>
    <row r="47" spans="1:59" ht="47.25" x14ac:dyDescent="0.25">
      <c r="A47" s="37" t="s">
        <v>140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9" t="s">
        <v>88</v>
      </c>
      <c r="O47" s="40" t="s">
        <v>11</v>
      </c>
      <c r="P47" s="40" t="s">
        <v>12</v>
      </c>
      <c r="Q47" s="40" t="s">
        <v>89</v>
      </c>
      <c r="R47" s="40" t="s">
        <v>11</v>
      </c>
      <c r="S47" s="40" t="s">
        <v>11</v>
      </c>
      <c r="T47" s="40"/>
      <c r="U47" s="40"/>
      <c r="V47" s="40"/>
      <c r="W47" s="40"/>
      <c r="X47" s="40"/>
      <c r="Y47" s="40"/>
      <c r="Z47" s="41">
        <v>20</v>
      </c>
      <c r="AA47" s="42">
        <v>103.20383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20</v>
      </c>
      <c r="AJ47" s="42">
        <v>103.20383</v>
      </c>
      <c r="AK47" s="42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103.20383</v>
      </c>
      <c r="AR47" s="42">
        <v>103.20383</v>
      </c>
      <c r="AS47" s="42">
        <v>103.2</v>
      </c>
      <c r="AT47" s="42">
        <v>103.20383</v>
      </c>
      <c r="AU47" s="43">
        <v>0</v>
      </c>
      <c r="AV47" s="43">
        <v>0</v>
      </c>
      <c r="AW47" s="43">
        <v>103.20383</v>
      </c>
      <c r="AX47" s="43">
        <v>0</v>
      </c>
      <c r="AY47" s="43">
        <v>0</v>
      </c>
      <c r="AZ47" s="44">
        <v>1</v>
      </c>
      <c r="BA47" s="43">
        <v>0</v>
      </c>
      <c r="BB47" s="44">
        <v>1</v>
      </c>
      <c r="BC47" s="43">
        <v>-103.20383</v>
      </c>
      <c r="BD47" s="42">
        <v>103.2</v>
      </c>
      <c r="BE47" s="42">
        <f t="shared" si="0"/>
        <v>100</v>
      </c>
      <c r="BF47" s="42">
        <f t="shared" si="1"/>
        <v>100</v>
      </c>
      <c r="BG47" s="2"/>
    </row>
    <row r="48" spans="1:59" ht="31.5" x14ac:dyDescent="0.25">
      <c r="A48" s="37" t="s">
        <v>158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9" t="s">
        <v>90</v>
      </c>
      <c r="O48" s="40" t="s">
        <v>11</v>
      </c>
      <c r="P48" s="40" t="s">
        <v>12</v>
      </c>
      <c r="Q48" s="40" t="s">
        <v>91</v>
      </c>
      <c r="R48" s="40" t="s">
        <v>11</v>
      </c>
      <c r="S48" s="40" t="s">
        <v>11</v>
      </c>
      <c r="T48" s="40"/>
      <c r="U48" s="40"/>
      <c r="V48" s="40"/>
      <c r="W48" s="40"/>
      <c r="X48" s="40"/>
      <c r="Y48" s="40"/>
      <c r="Z48" s="41">
        <v>55</v>
      </c>
      <c r="AA48" s="42">
        <v>43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42">
        <v>0</v>
      </c>
      <c r="AH48" s="42">
        <v>0</v>
      </c>
      <c r="AI48" s="42">
        <v>55</v>
      </c>
      <c r="AJ48" s="42">
        <v>43</v>
      </c>
      <c r="AK48" s="42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21.5</v>
      </c>
      <c r="AR48" s="42">
        <v>21.5</v>
      </c>
      <c r="AS48" s="42">
        <v>43</v>
      </c>
      <c r="AT48" s="42">
        <v>21.5</v>
      </c>
      <c r="AU48" s="43">
        <v>0</v>
      </c>
      <c r="AV48" s="43">
        <v>0</v>
      </c>
      <c r="AW48" s="43">
        <v>21.5</v>
      </c>
      <c r="AX48" s="43">
        <v>0</v>
      </c>
      <c r="AY48" s="43">
        <v>21.5</v>
      </c>
      <c r="AZ48" s="44">
        <v>0.5</v>
      </c>
      <c r="BA48" s="43">
        <v>21.5</v>
      </c>
      <c r="BB48" s="44">
        <v>0.5</v>
      </c>
      <c r="BC48" s="43">
        <v>-21.5</v>
      </c>
      <c r="BD48" s="42">
        <v>21.5</v>
      </c>
      <c r="BE48" s="42">
        <f t="shared" si="0"/>
        <v>50</v>
      </c>
      <c r="BF48" s="42">
        <f t="shared" si="1"/>
        <v>50</v>
      </c>
      <c r="BG48" s="2"/>
    </row>
    <row r="49" spans="1:59" ht="47.25" x14ac:dyDescent="0.25">
      <c r="A49" s="37" t="s">
        <v>141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9" t="s">
        <v>92</v>
      </c>
      <c r="O49" s="40" t="s">
        <v>11</v>
      </c>
      <c r="P49" s="40" t="s">
        <v>12</v>
      </c>
      <c r="Q49" s="40" t="s">
        <v>93</v>
      </c>
      <c r="R49" s="40" t="s">
        <v>11</v>
      </c>
      <c r="S49" s="40" t="s">
        <v>11</v>
      </c>
      <c r="T49" s="40"/>
      <c r="U49" s="40"/>
      <c r="V49" s="40"/>
      <c r="W49" s="40"/>
      <c r="X49" s="40"/>
      <c r="Y49" s="40"/>
      <c r="Z49" s="41">
        <v>3999.3</v>
      </c>
      <c r="AA49" s="42">
        <v>4039.69697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3999.3</v>
      </c>
      <c r="AJ49" s="42">
        <v>4039.69697</v>
      </c>
      <c r="AK49" s="42">
        <v>0</v>
      </c>
      <c r="AL49" s="42">
        <v>0</v>
      </c>
      <c r="AM49" s="42">
        <v>0</v>
      </c>
      <c r="AN49" s="42">
        <v>0</v>
      </c>
      <c r="AO49" s="42">
        <v>0</v>
      </c>
      <c r="AP49" s="42">
        <v>0</v>
      </c>
      <c r="AQ49" s="42">
        <v>4039.69697</v>
      </c>
      <c r="AR49" s="42">
        <v>4039.69697</v>
      </c>
      <c r="AS49" s="42">
        <v>40.39</v>
      </c>
      <c r="AT49" s="42">
        <v>4039.69697</v>
      </c>
      <c r="AU49" s="43">
        <v>0</v>
      </c>
      <c r="AV49" s="43">
        <v>0</v>
      </c>
      <c r="AW49" s="43">
        <v>4039.69697</v>
      </c>
      <c r="AX49" s="43">
        <v>0</v>
      </c>
      <c r="AY49" s="43">
        <v>0</v>
      </c>
      <c r="AZ49" s="44">
        <v>1</v>
      </c>
      <c r="BA49" s="43">
        <v>0</v>
      </c>
      <c r="BB49" s="44">
        <v>1</v>
      </c>
      <c r="BC49" s="43">
        <v>-4039.69697</v>
      </c>
      <c r="BD49" s="42">
        <v>40.39</v>
      </c>
      <c r="BE49" s="42">
        <f t="shared" si="0"/>
        <v>100</v>
      </c>
      <c r="BF49" s="42">
        <f t="shared" si="1"/>
        <v>100</v>
      </c>
      <c r="BG49" s="2"/>
    </row>
    <row r="50" spans="1:59" ht="47.25" x14ac:dyDescent="0.25">
      <c r="A50" s="37" t="s">
        <v>142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9" t="s">
        <v>94</v>
      </c>
      <c r="O50" s="40" t="s">
        <v>11</v>
      </c>
      <c r="P50" s="40" t="s">
        <v>12</v>
      </c>
      <c r="Q50" s="40" t="s">
        <v>95</v>
      </c>
      <c r="R50" s="40" t="s">
        <v>11</v>
      </c>
      <c r="S50" s="40" t="s">
        <v>11</v>
      </c>
      <c r="T50" s="40"/>
      <c r="U50" s="40"/>
      <c r="V50" s="40"/>
      <c r="W50" s="40"/>
      <c r="X50" s="40"/>
      <c r="Y50" s="40"/>
      <c r="Z50" s="41">
        <v>221.76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221.76</v>
      </c>
      <c r="AJ50" s="42">
        <v>0</v>
      </c>
      <c r="AK50" s="42">
        <v>0</v>
      </c>
      <c r="AL50" s="42">
        <v>0</v>
      </c>
      <c r="AM50" s="42">
        <v>0</v>
      </c>
      <c r="AN50" s="42">
        <v>0</v>
      </c>
      <c r="AO50" s="42">
        <v>0</v>
      </c>
      <c r="AP50" s="42">
        <v>0</v>
      </c>
      <c r="AQ50" s="42">
        <v>0</v>
      </c>
      <c r="AR50" s="42">
        <v>0</v>
      </c>
      <c r="AS50" s="42">
        <v>0</v>
      </c>
      <c r="AT50" s="42">
        <v>0</v>
      </c>
      <c r="AU50" s="43">
        <v>0</v>
      </c>
      <c r="AV50" s="43">
        <v>0</v>
      </c>
      <c r="AW50" s="43">
        <v>0</v>
      </c>
      <c r="AX50" s="43">
        <v>0</v>
      </c>
      <c r="AY50" s="43">
        <v>0</v>
      </c>
      <c r="AZ50" s="44">
        <v>0</v>
      </c>
      <c r="BA50" s="43">
        <v>0</v>
      </c>
      <c r="BB50" s="44">
        <v>0</v>
      </c>
      <c r="BC50" s="43">
        <v>0</v>
      </c>
      <c r="BD50" s="42">
        <v>0</v>
      </c>
      <c r="BE50" s="42">
        <v>0</v>
      </c>
      <c r="BF50" s="42">
        <v>0</v>
      </c>
      <c r="BG50" s="2"/>
    </row>
    <row r="51" spans="1:59" x14ac:dyDescent="0.25">
      <c r="A51" s="37" t="s">
        <v>143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9" t="s">
        <v>96</v>
      </c>
      <c r="O51" s="40" t="s">
        <v>11</v>
      </c>
      <c r="P51" s="40" t="s">
        <v>12</v>
      </c>
      <c r="Q51" s="40" t="s">
        <v>97</v>
      </c>
      <c r="R51" s="40" t="s">
        <v>11</v>
      </c>
      <c r="S51" s="40" t="s">
        <v>11</v>
      </c>
      <c r="T51" s="40"/>
      <c r="U51" s="40"/>
      <c r="V51" s="40"/>
      <c r="W51" s="40"/>
      <c r="X51" s="40"/>
      <c r="Y51" s="40"/>
      <c r="Z51" s="41">
        <v>12641.24</v>
      </c>
      <c r="AA51" s="42">
        <v>13817.33755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0</v>
      </c>
      <c r="AI51" s="42">
        <v>12641.24</v>
      </c>
      <c r="AJ51" s="42">
        <v>13817.33755</v>
      </c>
      <c r="AK51" s="42">
        <v>0</v>
      </c>
      <c r="AL51" s="42">
        <v>0</v>
      </c>
      <c r="AM51" s="42">
        <v>0</v>
      </c>
      <c r="AN51" s="42">
        <v>0</v>
      </c>
      <c r="AO51" s="42">
        <v>0</v>
      </c>
      <c r="AP51" s="42">
        <v>0</v>
      </c>
      <c r="AQ51" s="42">
        <v>13817.33755</v>
      </c>
      <c r="AR51" s="42">
        <v>13817.33755</v>
      </c>
      <c r="AS51" s="42">
        <f>920.25+159.82</f>
        <v>1080.07</v>
      </c>
      <c r="AT51" s="42">
        <v>13799.598529999999</v>
      </c>
      <c r="AU51" s="43">
        <v>0</v>
      </c>
      <c r="AV51" s="43">
        <v>0</v>
      </c>
      <c r="AW51" s="43">
        <v>13799.598529999999</v>
      </c>
      <c r="AX51" s="43">
        <v>17.73902</v>
      </c>
      <c r="AY51" s="43">
        <v>0</v>
      </c>
      <c r="AZ51" s="44">
        <v>1</v>
      </c>
      <c r="BA51" s="43">
        <v>17.73902</v>
      </c>
      <c r="BB51" s="44">
        <v>0.99871617669208634</v>
      </c>
      <c r="BC51" s="43">
        <v>-13817.33755</v>
      </c>
      <c r="BD51" s="42">
        <f>902.52+159.82</f>
        <v>1062.3399999999999</v>
      </c>
      <c r="BE51" s="42">
        <f t="shared" si="0"/>
        <v>99.871617669208632</v>
      </c>
      <c r="BF51" s="42">
        <f t="shared" si="1"/>
        <v>98.358439730758178</v>
      </c>
      <c r="BG51" s="2"/>
    </row>
    <row r="52" spans="1:59" outlineLevel="1" x14ac:dyDescent="0.25">
      <c r="A52" s="5" t="s">
        <v>144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6" t="s">
        <v>98</v>
      </c>
      <c r="O52" s="7" t="s">
        <v>11</v>
      </c>
      <c r="P52" s="7" t="s">
        <v>12</v>
      </c>
      <c r="Q52" s="7" t="s">
        <v>99</v>
      </c>
      <c r="R52" s="7" t="s">
        <v>11</v>
      </c>
      <c r="S52" s="7" t="s">
        <v>11</v>
      </c>
      <c r="T52" s="7"/>
      <c r="U52" s="7"/>
      <c r="V52" s="7"/>
      <c r="W52" s="7"/>
      <c r="X52" s="7"/>
      <c r="Y52" s="7"/>
      <c r="Z52" s="8">
        <v>12641.24</v>
      </c>
      <c r="AA52" s="15">
        <v>13817.33755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12641.24</v>
      </c>
      <c r="AJ52" s="15">
        <v>13817.33755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13817.33755</v>
      </c>
      <c r="AR52" s="15">
        <v>13817.33755</v>
      </c>
      <c r="AS52" s="15">
        <f>920.25+159.82</f>
        <v>1080.07</v>
      </c>
      <c r="AT52" s="15">
        <v>13799.598529999999</v>
      </c>
      <c r="AU52" s="16">
        <v>0</v>
      </c>
      <c r="AV52" s="16">
        <v>0</v>
      </c>
      <c r="AW52" s="16">
        <v>13799.598529999999</v>
      </c>
      <c r="AX52" s="16">
        <v>17.73902</v>
      </c>
      <c r="AY52" s="16">
        <v>0</v>
      </c>
      <c r="AZ52" s="17">
        <v>1</v>
      </c>
      <c r="BA52" s="16">
        <v>17.73902</v>
      </c>
      <c r="BB52" s="17">
        <v>0.99871617669208634</v>
      </c>
      <c r="BC52" s="16">
        <v>-13817.33755</v>
      </c>
      <c r="BD52" s="15">
        <f>902.52+159.82</f>
        <v>1062.3399999999999</v>
      </c>
      <c r="BE52" s="15">
        <f t="shared" si="0"/>
        <v>99.871617669208632</v>
      </c>
      <c r="BF52" s="15">
        <f t="shared" si="1"/>
        <v>98.358439730758178</v>
      </c>
      <c r="BG52" s="2"/>
    </row>
    <row r="53" spans="1:59" outlineLevel="1" x14ac:dyDescent="0.25">
      <c r="A53" s="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53" t="s">
        <v>156</v>
      </c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5"/>
      <c r="AA53" s="56">
        <f>AA9+AA17+AA18+AA22+AA25+AA28+AA32+AA39+AA40+AA47+AA48+AA49+AA50+AA51</f>
        <v>1211269.59984</v>
      </c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>
        <f t="shared" ref="AS53:BD53" si="2">AS9+AS17+AS18+AS22+AS25+AS28+AS32+AS39+AS40+AS47+AS48+AS49+AS50+AS51</f>
        <v>465699.09</v>
      </c>
      <c r="AT53" s="56">
        <f t="shared" si="2"/>
        <v>1183733.5111499999</v>
      </c>
      <c r="AU53" s="56">
        <f t="shared" si="2"/>
        <v>0</v>
      </c>
      <c r="AV53" s="56">
        <f t="shared" si="2"/>
        <v>0</v>
      </c>
      <c r="AW53" s="56">
        <f t="shared" si="2"/>
        <v>1183733.5111499999</v>
      </c>
      <c r="AX53" s="56">
        <f t="shared" si="2"/>
        <v>9415.6926400000011</v>
      </c>
      <c r="AY53" s="56">
        <f t="shared" si="2"/>
        <v>18120.396049999999</v>
      </c>
      <c r="AZ53" s="56">
        <f t="shared" si="2"/>
        <v>11.838445980273239</v>
      </c>
      <c r="BA53" s="56">
        <f t="shared" si="2"/>
        <v>27536.088690000004</v>
      </c>
      <c r="BB53" s="56">
        <f t="shared" si="2"/>
        <v>11.580608440160482</v>
      </c>
      <c r="BC53" s="56">
        <f t="shared" si="2"/>
        <v>-1193149.2037899999</v>
      </c>
      <c r="BD53" s="56">
        <f t="shared" si="2"/>
        <v>449004.38</v>
      </c>
      <c r="BE53" s="56">
        <f>AT53/AA53*100</f>
        <v>97.726675490440982</v>
      </c>
      <c r="BF53" s="56">
        <f>BD53/AS53*100</f>
        <v>96.415129348867737</v>
      </c>
      <c r="BG53" s="2"/>
    </row>
    <row r="54" spans="1:59" x14ac:dyDescent="0.25">
      <c r="A54" s="5" t="s">
        <v>145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6" t="s">
        <v>157</v>
      </c>
      <c r="O54" s="7" t="s">
        <v>11</v>
      </c>
      <c r="P54" s="7" t="s">
        <v>12</v>
      </c>
      <c r="Q54" s="7" t="s">
        <v>100</v>
      </c>
      <c r="R54" s="7" t="s">
        <v>11</v>
      </c>
      <c r="S54" s="7" t="s">
        <v>11</v>
      </c>
      <c r="T54" s="7"/>
      <c r="U54" s="7"/>
      <c r="V54" s="7"/>
      <c r="W54" s="7"/>
      <c r="X54" s="7"/>
      <c r="Y54" s="7"/>
      <c r="Z54" s="8">
        <v>7455.1936999999998</v>
      </c>
      <c r="AA54" s="15">
        <v>46660.979610000002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7455.1936999999998</v>
      </c>
      <c r="AJ54" s="15">
        <v>46660.979610000002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44344.56265</v>
      </c>
      <c r="AR54" s="15">
        <v>44344.56265</v>
      </c>
      <c r="AS54" s="15">
        <v>17972.36</v>
      </c>
      <c r="AT54" s="15">
        <v>42125.352330000002</v>
      </c>
      <c r="AU54" s="16">
        <v>0</v>
      </c>
      <c r="AV54" s="16">
        <v>0</v>
      </c>
      <c r="AW54" s="16">
        <v>42125.352330000002</v>
      </c>
      <c r="AX54" s="16">
        <v>2219.2103200000001</v>
      </c>
      <c r="AY54" s="16">
        <v>2316.41696</v>
      </c>
      <c r="AZ54" s="17">
        <v>0.95035644387749707</v>
      </c>
      <c r="BA54" s="16">
        <v>4535.6272799999997</v>
      </c>
      <c r="BB54" s="17">
        <v>0.90279614106027128</v>
      </c>
      <c r="BC54" s="16">
        <v>-44344.56265</v>
      </c>
      <c r="BD54" s="15">
        <v>14893.11</v>
      </c>
      <c r="BE54" s="15">
        <f t="shared" si="0"/>
        <v>90.279614106027125</v>
      </c>
      <c r="BF54" s="15">
        <f t="shared" si="1"/>
        <v>82.866746492948067</v>
      </c>
      <c r="BG54" s="2"/>
    </row>
    <row r="55" spans="1:59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7" t="s">
        <v>101</v>
      </c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>
        <v>877248.56610000005</v>
      </c>
      <c r="AA55" s="50">
        <v>1257930.5794500001</v>
      </c>
      <c r="AB55" s="50">
        <v>0</v>
      </c>
      <c r="AC55" s="50">
        <v>0</v>
      </c>
      <c r="AD55" s="50">
        <v>0</v>
      </c>
      <c r="AE55" s="50">
        <v>0</v>
      </c>
      <c r="AF55" s="50">
        <v>0</v>
      </c>
      <c r="AG55" s="50">
        <v>0</v>
      </c>
      <c r="AH55" s="50">
        <v>0</v>
      </c>
      <c r="AI55" s="50">
        <v>877348.56610000005</v>
      </c>
      <c r="AJ55" s="50">
        <v>1257930.5794500001</v>
      </c>
      <c r="AK55" s="50">
        <v>0</v>
      </c>
      <c r="AL55" s="50">
        <v>0</v>
      </c>
      <c r="AM55" s="50">
        <v>0</v>
      </c>
      <c r="AN55" s="50">
        <v>0</v>
      </c>
      <c r="AO55" s="50">
        <v>0</v>
      </c>
      <c r="AP55" s="50">
        <v>0</v>
      </c>
      <c r="AQ55" s="50">
        <v>1237493.7664399999</v>
      </c>
      <c r="AR55" s="50">
        <v>1237493.7664399999</v>
      </c>
      <c r="AS55" s="50">
        <f>483215.79+455.68</f>
        <v>483671.47</v>
      </c>
      <c r="AT55" s="50">
        <v>1225858.8634800001</v>
      </c>
      <c r="AU55" s="50">
        <v>0</v>
      </c>
      <c r="AV55" s="50">
        <v>0</v>
      </c>
      <c r="AW55" s="50">
        <v>1225858.8634800001</v>
      </c>
      <c r="AX55" s="50">
        <v>11634.902959999999</v>
      </c>
      <c r="AY55" s="50">
        <v>20436.813010000002</v>
      </c>
      <c r="AZ55" s="51">
        <v>0.98375362413167866</v>
      </c>
      <c r="BA55" s="50">
        <v>32071.715970000001</v>
      </c>
      <c r="BB55" s="51">
        <v>0.97450438323550204</v>
      </c>
      <c r="BC55" s="50">
        <v>-1237493.7664399999</v>
      </c>
      <c r="BD55" s="50">
        <f>463496.82+400.68</f>
        <v>463897.5</v>
      </c>
      <c r="BE55" s="50">
        <f t="shared" si="0"/>
        <v>97.450438323550202</v>
      </c>
      <c r="BF55" s="50">
        <f t="shared" si="1"/>
        <v>95.911693943825142</v>
      </c>
      <c r="BG55" s="2"/>
    </row>
    <row r="56" spans="1:5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52" t="s">
        <v>155</v>
      </c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7">
        <f>AA53/AA55*100</f>
        <v>96.290655432639099</v>
      </c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 t="s">
        <v>8</v>
      </c>
      <c r="AM56" s="58"/>
      <c r="AN56" s="58"/>
      <c r="AO56" s="58"/>
      <c r="AP56" s="58"/>
      <c r="AQ56" s="58"/>
      <c r="AR56" s="58" t="s">
        <v>8</v>
      </c>
      <c r="AS56" s="57">
        <f t="shared" ref="AS56:BD56" si="3">AS53/AS55*100</f>
        <v>96.284176116486691</v>
      </c>
      <c r="AT56" s="57">
        <f t="shared" si="3"/>
        <v>96.563605029504501</v>
      </c>
      <c r="AU56" s="57" t="e">
        <f t="shared" si="3"/>
        <v>#DIV/0!</v>
      </c>
      <c r="AV56" s="57" t="e">
        <f t="shared" si="3"/>
        <v>#DIV/0!</v>
      </c>
      <c r="AW56" s="57">
        <f t="shared" si="3"/>
        <v>96.563605029504501</v>
      </c>
      <c r="AX56" s="57">
        <f t="shared" si="3"/>
        <v>80.926267046407759</v>
      </c>
      <c r="AY56" s="57">
        <f t="shared" si="3"/>
        <v>88.665468735920086</v>
      </c>
      <c r="AZ56" s="57">
        <f t="shared" si="3"/>
        <v>1203.3954122123391</v>
      </c>
      <c r="BA56" s="57">
        <f t="shared" si="3"/>
        <v>85.857859042395361</v>
      </c>
      <c r="BB56" s="57">
        <f t="shared" si="3"/>
        <v>1188.3587841556043</v>
      </c>
      <c r="BC56" s="57">
        <f t="shared" si="3"/>
        <v>96.416582947519032</v>
      </c>
      <c r="BD56" s="57">
        <f t="shared" si="3"/>
        <v>96.789566660738629</v>
      </c>
      <c r="BE56" s="58"/>
      <c r="BF56" s="58"/>
      <c r="BG56" s="2"/>
    </row>
    <row r="59" spans="1:59" x14ac:dyDescent="0.25">
      <c r="N59" s="1" t="s">
        <v>159</v>
      </c>
      <c r="BD59" s="1" t="s">
        <v>160</v>
      </c>
    </row>
    <row r="62" spans="1:59" x14ac:dyDescent="0.25">
      <c r="N62" s="1" t="s">
        <v>161</v>
      </c>
    </row>
  </sheetData>
  <mergeCells count="22">
    <mergeCell ref="A6:A7"/>
    <mergeCell ref="N55:Y55"/>
    <mergeCell ref="X6:X7"/>
    <mergeCell ref="Y6:Y7"/>
    <mergeCell ref="Z6:Z7"/>
    <mergeCell ref="S6:S7"/>
    <mergeCell ref="A2:BF2"/>
    <mergeCell ref="A1:BF1"/>
    <mergeCell ref="A3:BF3"/>
    <mergeCell ref="AT6:BD7"/>
    <mergeCell ref="AA6:AS7"/>
    <mergeCell ref="BE6:BF7"/>
    <mergeCell ref="N5:BF5"/>
    <mergeCell ref="T6:T7"/>
    <mergeCell ref="U6:U7"/>
    <mergeCell ref="V6:V7"/>
    <mergeCell ref="W6:W7"/>
    <mergeCell ref="N6:N7"/>
    <mergeCell ref="O6:O7"/>
    <mergeCell ref="P6:P7"/>
    <mergeCell ref="Q6:Q7"/>
    <mergeCell ref="R6:R7"/>
  </mergeCells>
  <pageMargins left="0.59055118110236227" right="0.59055118110236227" top="0.59055118110236227" bottom="0.59055118110236227" header="0.39370078740157483" footer="0.39370078740157483"/>
  <pageSetup paperSize="9" scale="47" fitToHeight="200" orientation="portrait" r:id="rId1"/>
  <headerFooter>
    <oddHeader>&amp;RРаспечатано: &amp;D</oddHeader>
    <evenHeader>&amp;RРаспечатано: &amp;D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казенные конс 2023 (МП первонач 877248,6т.р.) (Аналитический отчет по исполнению бюджета с произвольной группировкой)&lt;/DocName&gt;&#10;  &lt;VariantName&gt;казенные конс 2023 (МП первонач 877248,6т.р.) &lt;/VariantName&gt;&#10;  &lt;VariantLink&gt;284493917&lt;/VariantLink&gt;&#10;  &lt;ReportCode&gt;6F475F2C8AF3436EA9EF41D9F90EF1&lt;/ReportCode&gt;&#10;  &lt;SvodReportLink xsi:nil=&quot;true&quot; /&gt;&#10;  &lt;ReportLink&gt;37629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DDF981B-A965-4664-B262-910177FB17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2024-01-24T12:27:44Z</cp:lastPrinted>
  <dcterms:created xsi:type="dcterms:W3CDTF">2024-01-24T07:49:55Z</dcterms:created>
  <dcterms:modified xsi:type="dcterms:W3CDTF">2024-01-24T12:28:31Z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казенные конс 2023 (МП первонач 877248,6т.р.) 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казенные конс 2023 (МП первонач 8772486т.р.) .xlsx</vt:lpwstr>
  </property>
  <property fmtid="{D5CDD505-2E9C-101B-9397-08002B2CF9AE}" pid="4" name="Версия клиента">
    <vt:lpwstr>23.2.32.12281 (.NET 4.7.2)</vt:lpwstr>
  </property>
  <property fmtid="{D5CDD505-2E9C-101B-9397-08002B2CF9AE}" pid="5" name="Версия базы">
    <vt:lpwstr>23.2.2260.1213508553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ufk2023</vt:lpwstr>
  </property>
  <property fmtid="{D5CDD505-2E9C-101B-9397-08002B2CF9AE}" pid="9" name="Пользователь">
    <vt:lpwstr>васильева_01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